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annaceguerra/Dropbox (Sydney Uni)/Documents/writing/Ceguerra/SpaRes/2response/resubmit/"/>
    </mc:Choice>
  </mc:AlternateContent>
  <xr:revisionPtr revIDLastSave="0" documentId="13_ncr:1_{065FF59B-C826-1743-B343-BB038172D5CE}" xr6:coauthVersionLast="37" xr6:coauthVersionMax="37" xr10:uidLastSave="{00000000-0000-0000-0000-000000000000}"/>
  <bookViews>
    <workbookView xWindow="0" yWindow="460" windowWidth="23000" windowHeight="11800" xr2:uid="{00000000-000D-0000-FFFF-FFFF00000000}"/>
  </bookViews>
  <sheets>
    <sheet name="Sheet1" sheetId="1" r:id="rId1"/>
  </sheets>
  <calcPr calcId="179021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G6" i="1"/>
  <c r="N7" i="1"/>
  <c r="G7" i="1"/>
  <c r="D19" i="1"/>
  <c r="E19" i="1"/>
  <c r="S24" i="1"/>
  <c r="T24" i="1"/>
  <c r="N16" i="1"/>
  <c r="O16" i="1"/>
  <c r="P16" i="1"/>
  <c r="Q16" i="1"/>
  <c r="S16" i="1"/>
  <c r="S25" i="1"/>
  <c r="T25" i="1"/>
  <c r="N17" i="1"/>
  <c r="O17" i="1"/>
  <c r="P17" i="1"/>
  <c r="S26" i="1"/>
  <c r="T26" i="1"/>
  <c r="N18" i="1"/>
  <c r="O18" i="1"/>
  <c r="P18" i="1"/>
  <c r="S27" i="1"/>
  <c r="T27" i="1"/>
  <c r="N19" i="1"/>
  <c r="P19" i="1"/>
  <c r="S28" i="1"/>
  <c r="T28" i="1"/>
  <c r="N20" i="1"/>
  <c r="P20" i="1"/>
  <c r="S29" i="1"/>
  <c r="T29" i="1"/>
  <c r="Q17" i="1"/>
  <c r="R17" i="1"/>
  <c r="S17" i="1"/>
  <c r="R16" i="1"/>
  <c r="O19" i="1"/>
  <c r="Q19" i="1"/>
  <c r="R19" i="1"/>
  <c r="S19" i="1"/>
  <c r="O20" i="1"/>
  <c r="N21" i="1"/>
  <c r="O21" i="1"/>
  <c r="P21" i="1"/>
  <c r="L19" i="1"/>
  <c r="S18" i="1"/>
  <c r="R18" i="1"/>
  <c r="Q18" i="1"/>
  <c r="S20" i="1"/>
  <c r="R20" i="1"/>
  <c r="Q20" i="1"/>
  <c r="S21" i="1"/>
  <c r="R21" i="1"/>
  <c r="Q21" i="1"/>
  <c r="N8" i="1"/>
  <c r="G8" i="1"/>
  <c r="N9" i="1"/>
  <c r="G9" i="1"/>
  <c r="E21" i="1"/>
  <c r="F21" i="1"/>
  <c r="E15" i="1"/>
  <c r="F15" i="1"/>
  <c r="I7" i="1"/>
  <c r="M7" i="1"/>
  <c r="M8" i="1"/>
  <c r="M9" i="1"/>
  <c r="M6" i="1"/>
  <c r="O29" i="1"/>
  <c r="P29" i="1"/>
  <c r="N27" i="1"/>
  <c r="N26" i="1"/>
  <c r="L16" i="1"/>
  <c r="L21" i="1"/>
  <c r="O28" i="1"/>
  <c r="P28" i="1"/>
  <c r="O25" i="1"/>
  <c r="O27" i="1"/>
  <c r="P27" i="1"/>
  <c r="N28" i="1"/>
  <c r="O24" i="1"/>
  <c r="P24" i="1"/>
  <c r="N29" i="1"/>
  <c r="D12" i="1"/>
  <c r="E12" i="1"/>
  <c r="F12" i="1"/>
  <c r="D18" i="1"/>
  <c r="E18" i="1"/>
  <c r="D21" i="1"/>
  <c r="D15" i="1"/>
  <c r="D20" i="1"/>
  <c r="E20" i="1"/>
  <c r="D14" i="1"/>
  <c r="E14" i="1"/>
  <c r="F14" i="1"/>
  <c r="O26" i="1"/>
  <c r="P26" i="1"/>
  <c r="D13" i="1"/>
  <c r="E13" i="1"/>
  <c r="F13" i="1"/>
  <c r="N24" i="1"/>
  <c r="N25" i="1"/>
  <c r="L18" i="1"/>
  <c r="L17" i="1"/>
  <c r="L20" i="1"/>
  <c r="P25" i="1"/>
  <c r="K17" i="1"/>
  <c r="Q25" i="1"/>
  <c r="U25" i="1"/>
  <c r="K19" i="1"/>
  <c r="Q27" i="1"/>
  <c r="U27" i="1"/>
  <c r="K16" i="1"/>
  <c r="Q24" i="1"/>
  <c r="U24" i="1"/>
  <c r="Q28" i="1"/>
  <c r="U28" i="1"/>
  <c r="K20" i="1"/>
  <c r="K21" i="1"/>
  <c r="Q29" i="1"/>
  <c r="U29" i="1"/>
  <c r="K18" i="1"/>
  <c r="Q26" i="1"/>
  <c r="U26" i="1"/>
  <c r="I13" i="1"/>
  <c r="F19" i="1"/>
  <c r="U30" i="1"/>
  <c r="C23" i="1"/>
  <c r="I6" i="1"/>
  <c r="I12" i="1"/>
  <c r="I18" i="1"/>
  <c r="F20" i="1"/>
  <c r="F18" i="1"/>
  <c r="I19" i="1"/>
  <c r="C24" i="1"/>
  <c r="V24" i="1"/>
  <c r="V25" i="1"/>
  <c r="V29" i="1"/>
  <c r="V28" i="1"/>
  <c r="V27" i="1"/>
  <c r="V26" i="1"/>
  <c r="V30" i="1"/>
</calcChain>
</file>

<file path=xl/sharedStrings.xml><?xml version="1.0" encoding="utf-8"?>
<sst xmlns="http://schemas.openxmlformats.org/spreadsheetml/2006/main" count="97" uniqueCount="63">
  <si>
    <t>Flight Path</t>
  </si>
  <si>
    <t>a</t>
  </si>
  <si>
    <t>Pole</t>
  </si>
  <si>
    <t>h</t>
  </si>
  <si>
    <t>k</t>
  </si>
  <si>
    <t>l</t>
  </si>
  <si>
    <t>Miller Index</t>
  </si>
  <si>
    <t>Detector Hitmap</t>
  </si>
  <si>
    <t>b</t>
  </si>
  <si>
    <t>c</t>
  </si>
  <si>
    <t>d</t>
  </si>
  <si>
    <t>X (mm)</t>
  </si>
  <si>
    <t>Y (mm)</t>
  </si>
  <si>
    <t>Initial ICF:</t>
  </si>
  <si>
    <t>Initial kf:</t>
  </si>
  <si>
    <t>Theo D(nm)</t>
  </si>
  <si>
    <t>ab</t>
  </si>
  <si>
    <t>ac</t>
  </si>
  <si>
    <t>ad</t>
  </si>
  <si>
    <t>bc</t>
  </si>
  <si>
    <t>bd</t>
  </si>
  <si>
    <t>cd</t>
  </si>
  <si>
    <t>Calculations</t>
  </si>
  <si>
    <t>Theoretical D Calc</t>
  </si>
  <si>
    <t>Numerator</t>
  </si>
  <si>
    <t>Denominator</t>
  </si>
  <si>
    <t>mm</t>
  </si>
  <si>
    <t>Numer</t>
  </si>
  <si>
    <t>Denom</t>
  </si>
  <si>
    <t>angle(rad)</t>
  </si>
  <si>
    <t>ang(deg)</t>
  </si>
  <si>
    <t>ang obs</t>
  </si>
  <si>
    <t>ICF</t>
  </si>
  <si>
    <t>ICF-avg</t>
  </si>
  <si>
    <t>avg ICF</t>
  </si>
  <si>
    <t>residual</t>
  </si>
  <si>
    <t>ICF Calculation</t>
  </si>
  <si>
    <t>kf</t>
  </si>
  <si>
    <t>STEP 1 Output</t>
  </si>
  <si>
    <t>Obs. D</t>
  </si>
  <si>
    <t>Theo D.</t>
  </si>
  <si>
    <t>Theo/Obs</t>
  </si>
  <si>
    <t>k correct</t>
  </si>
  <si>
    <t>STEP 2 Output</t>
  </si>
  <si>
    <t>STEP 3 Output</t>
  </si>
  <si>
    <t>FINAL OUTPUT</t>
  </si>
  <si>
    <t>Angle Theo</t>
  </si>
  <si>
    <t>Angle Obs</t>
  </si>
  <si>
    <t>STEP 1 (ICF Calibration)</t>
  </si>
  <si>
    <t>STEP 2 (kf Calibration iteration #1)</t>
  </si>
  <si>
    <t>STEP 3 (kf Calibration iteration #2)</t>
  </si>
  <si>
    <t>D length</t>
  </si>
  <si>
    <t>NOTES</t>
  </si>
  <si>
    <t>1) reflectron datasets usually use 40 mm for flight path length</t>
  </si>
  <si>
    <t>2) in instruments with a mapped detector (LEAP5000 software), you must use conversion for the ICF</t>
  </si>
  <si>
    <t>CITATION</t>
  </si>
  <si>
    <t>Please cite the following articles when publishing calibrated reconstructions using this spreadsheet</t>
  </si>
  <si>
    <t>https://dx.doi.org/10.1063/1.3068197</t>
  </si>
  <si>
    <t>B. Gault et al., "Advances in the calibration of atom probe tomographic reconstruction," Journal of Applied Physics, vol. 105, no. 3, p. 034913</t>
  </si>
  <si>
    <t>[1]</t>
  </si>
  <si>
    <t>[2]</t>
  </si>
  <si>
    <t>nm</t>
  </si>
  <si>
    <t>Ceguerra et al., "Assessing the spatial accuracy of the reconstruction in atom probe tomography and a new calibratable adaptive reconstruction.," Microscopy and Microanalysis, submitted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</si>
</sst>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1">
    <xf numFmtId="0" fontId="0" fillId="0" borderId="0" xfId="0"/>
    <xf numFmtId="0" fontId="0" fillId="2" borderId="1" xfId="0" applyFill="1" applyBorder="1"/>
    <xf numFmtId="0" fontId="0" fillId="6" borderId="1" xfId="0" applyFill="1" applyBorder="1"/>
    <xf numFmtId="0" fontId="0" fillId="6" borderId="1" xfId="0" applyFill="1" applyBorder="1" applyAlignment="1"/>
    <xf numFmtId="0" fontId="0" fillId="0" borderId="0" xfId="0" applyFill="1" applyBorder="1" applyAlignment="1"/>
    <xf numFmtId="0" fontId="0" fillId="3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9" borderId="7" xfId="0" applyFill="1" applyBorder="1"/>
    <xf numFmtId="0" fontId="0" fillId="10" borderId="1" xfId="0" applyFill="1" applyBorder="1"/>
    <xf numFmtId="0" fontId="0" fillId="7" borderId="0" xfId="0" applyFill="1" applyAlignment="1"/>
    <xf numFmtId="0" fontId="2" fillId="8" borderId="0" xfId="0" applyFont="1" applyFill="1" applyAlignment="1"/>
    <xf numFmtId="0" fontId="0" fillId="0" borderId="0" xfId="0" applyFill="1" applyBorder="1"/>
    <xf numFmtId="0" fontId="0" fillId="9" borderId="13" xfId="0" applyFill="1" applyBorder="1"/>
    <xf numFmtId="0" fontId="0" fillId="0" borderId="2" xfId="0" applyFill="1" applyBorder="1" applyAlignment="1"/>
    <xf numFmtId="0" fontId="1" fillId="6" borderId="12" xfId="0" applyFont="1" applyFill="1" applyBorder="1"/>
    <xf numFmtId="0" fontId="1" fillId="6" borderId="6" xfId="0" applyFont="1" applyFill="1" applyBorder="1"/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6" xfId="0" applyFill="1" applyBorder="1"/>
    <xf numFmtId="0" fontId="0" fillId="10" borderId="3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20" xfId="0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0" fillId="2" borderId="4" xfId="0" applyFill="1" applyBorder="1"/>
    <xf numFmtId="0" fontId="0" fillId="2" borderId="5" xfId="0" applyFill="1" applyBorder="1"/>
    <xf numFmtId="0" fontId="0" fillId="6" borderId="26" xfId="0" applyFill="1" applyBorder="1"/>
    <xf numFmtId="0" fontId="0" fillId="2" borderId="19" xfId="0" applyFill="1" applyBorder="1"/>
    <xf numFmtId="0" fontId="0" fillId="6" borderId="21" xfId="0" applyFill="1" applyBorder="1" applyAlignment="1"/>
    <xf numFmtId="0" fontId="0" fillId="5" borderId="22" xfId="0" applyFill="1" applyBorder="1"/>
    <xf numFmtId="0" fontId="0" fillId="5" borderId="23" xfId="0" applyFill="1" applyBorder="1"/>
    <xf numFmtId="0" fontId="0" fillId="6" borderId="17" xfId="0" applyFill="1" applyBorder="1"/>
    <xf numFmtId="0" fontId="0" fillId="10" borderId="18" xfId="0" applyFill="1" applyBorder="1"/>
    <xf numFmtId="0" fontId="0" fillId="6" borderId="6" xfId="0" applyFill="1" applyBorder="1"/>
    <xf numFmtId="0" fontId="0" fillId="10" borderId="7" xfId="0" applyFill="1" applyBorder="1"/>
    <xf numFmtId="0" fontId="0" fillId="2" borderId="26" xfId="0" applyFill="1" applyBorder="1"/>
    <xf numFmtId="0" fontId="0" fillId="6" borderId="29" xfId="0" applyFill="1" applyBorder="1"/>
    <xf numFmtId="0" fontId="0" fillId="3" borderId="26" xfId="0" applyFill="1" applyBorder="1"/>
    <xf numFmtId="0" fontId="3" fillId="0" borderId="0" xfId="1"/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11" borderId="16" xfId="0" applyFont="1" applyFill="1" applyBorder="1" applyAlignment="1">
      <alignment horizontal="center"/>
    </xf>
    <xf numFmtId="0" fontId="1" fillId="11" borderId="27" xfId="0" applyFont="1" applyFill="1" applyBorder="1" applyAlignment="1">
      <alignment horizontal="center"/>
    </xf>
    <xf numFmtId="0" fontId="1" fillId="11" borderId="28" xfId="0" applyFont="1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11" borderId="28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57450</xdr:colOff>
      <xdr:row>0</xdr:row>
      <xdr:rowOff>33512</xdr:rowOff>
    </xdr:from>
    <xdr:to>
      <xdr:col>11</xdr:col>
      <xdr:colOff>703753</xdr:colOff>
      <xdr:row>9</xdr:row>
      <xdr:rowOff>76599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60893" y="33512"/>
          <a:ext cx="2015509" cy="168039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Put in values for all yellow boxes above using the initial ICF and kf given by IVAS</a:t>
          </a:r>
        </a:p>
        <a:p>
          <a:endParaRPr lang="en-US" sz="1100"/>
        </a:p>
        <a:p>
          <a:r>
            <a:rPr lang="en-US" sz="1100"/>
            <a:t>Alter the ICF in step 2 and measure the</a:t>
          </a:r>
          <a:r>
            <a:rPr lang="en-US" sz="1100" baseline="0"/>
            <a:t> D-spacing (SDM) </a:t>
          </a:r>
        </a:p>
        <a:p>
          <a:endParaRPr lang="en-US" sz="1100" baseline="0"/>
        </a:p>
        <a:p>
          <a:r>
            <a:rPr lang="en-US" sz="1100" baseline="0"/>
            <a:t>Alter the kf   in step 3 and remeasure the D-Spacing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x.doi.org/10.1063/1.30681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topLeftCell="A19" zoomScale="112" zoomScaleNormal="112" workbookViewId="0">
      <selection activeCell="C35" sqref="C35"/>
    </sheetView>
  </sheetViews>
  <sheetFormatPr baseColWidth="10" defaultColWidth="8.83203125" defaultRowHeight="15" x14ac:dyDescent="0.2"/>
  <cols>
    <col min="2" max="2" width="9.83203125" customWidth="1"/>
    <col min="3" max="4" width="9.1640625" customWidth="1"/>
    <col min="7" max="7" width="10.6640625" customWidth="1"/>
    <col min="8" max="8" width="10.83203125" customWidth="1"/>
    <col min="9" max="9" width="10.1640625" customWidth="1"/>
    <col min="11" max="11" width="10" customWidth="1"/>
    <col min="12" max="12" width="10.83203125" customWidth="1"/>
    <col min="14" max="14" width="10.83203125" customWidth="1"/>
  </cols>
  <sheetData>
    <row r="1" spans="1:19" x14ac:dyDescent="0.2">
      <c r="B1" s="2" t="s">
        <v>0</v>
      </c>
      <c r="C1" s="1"/>
      <c r="D1" s="2" t="s">
        <v>26</v>
      </c>
      <c r="G1" s="55" t="s">
        <v>13</v>
      </c>
      <c r="H1" s="55"/>
      <c r="I1" s="1"/>
      <c r="M1" s="11" t="s">
        <v>22</v>
      </c>
      <c r="N1" s="11"/>
      <c r="O1" s="11"/>
      <c r="P1" s="11"/>
      <c r="Q1" s="11"/>
      <c r="R1" s="11"/>
      <c r="S1" s="11"/>
    </row>
    <row r="2" spans="1:19" ht="16" thickBot="1" x14ac:dyDescent="0.25">
      <c r="B2" s="35" t="s">
        <v>1</v>
      </c>
      <c r="C2" s="44"/>
      <c r="D2" s="35" t="s">
        <v>61</v>
      </c>
      <c r="G2" s="55" t="s">
        <v>14</v>
      </c>
      <c r="H2" s="55"/>
      <c r="I2" s="1"/>
    </row>
    <row r="3" spans="1:19" ht="16" thickBot="1" x14ac:dyDescent="0.25">
      <c r="B3" s="56" t="s">
        <v>48</v>
      </c>
      <c r="C3" s="57"/>
      <c r="D3" s="57"/>
      <c r="E3" s="57"/>
      <c r="F3" s="58"/>
    </row>
    <row r="4" spans="1:19" ht="16" thickBot="1" x14ac:dyDescent="0.25">
      <c r="B4" s="52" t="s">
        <v>7</v>
      </c>
      <c r="C4" s="54"/>
      <c r="D4" s="52" t="s">
        <v>6</v>
      </c>
      <c r="E4" s="53"/>
      <c r="F4" s="54"/>
      <c r="G4" s="4"/>
      <c r="M4" s="10" t="s">
        <v>23</v>
      </c>
      <c r="N4" s="10"/>
    </row>
    <row r="5" spans="1:19" ht="16" thickBot="1" x14ac:dyDescent="0.25">
      <c r="A5" s="28" t="s">
        <v>2</v>
      </c>
      <c r="B5" s="31" t="s">
        <v>11</v>
      </c>
      <c r="C5" s="32" t="s">
        <v>12</v>
      </c>
      <c r="D5" s="31" t="s">
        <v>3</v>
      </c>
      <c r="E5" s="35" t="s">
        <v>4</v>
      </c>
      <c r="F5" s="32" t="s">
        <v>5</v>
      </c>
      <c r="G5" s="37" t="s">
        <v>15</v>
      </c>
      <c r="H5" s="48" t="s">
        <v>38</v>
      </c>
      <c r="I5" s="49"/>
      <c r="M5" s="14" t="s">
        <v>24</v>
      </c>
      <c r="N5" s="14" t="s">
        <v>25</v>
      </c>
    </row>
    <row r="6" spans="1:19" x14ac:dyDescent="0.2">
      <c r="A6" s="29" t="s">
        <v>1</v>
      </c>
      <c r="B6" s="33"/>
      <c r="C6" s="34"/>
      <c r="D6" s="33"/>
      <c r="E6" s="36"/>
      <c r="F6" s="34"/>
      <c r="G6" s="38">
        <f>IF(N6=0,0,M6/N6)</f>
        <v>0</v>
      </c>
      <c r="H6" s="40" t="s">
        <v>32</v>
      </c>
      <c r="I6" s="41" t="e">
        <f>C23</f>
        <v>#DIV/0!</v>
      </c>
      <c r="M6">
        <f>$C$2</f>
        <v>0</v>
      </c>
      <c r="N6">
        <f>SQRT(D6^2+E6^2+F6^2)</f>
        <v>0</v>
      </c>
    </row>
    <row r="7" spans="1:19" ht="16" thickBot="1" x14ac:dyDescent="0.25">
      <c r="A7" s="29" t="s">
        <v>8</v>
      </c>
      <c r="B7" s="23"/>
      <c r="C7" s="24"/>
      <c r="D7" s="23"/>
      <c r="E7" s="1"/>
      <c r="F7" s="24"/>
      <c r="G7" s="38">
        <f>IF(N7=0,0,M7/N7)</f>
        <v>0</v>
      </c>
      <c r="H7" s="42" t="s">
        <v>37</v>
      </c>
      <c r="I7" s="43">
        <f>I2</f>
        <v>0</v>
      </c>
      <c r="M7">
        <f>$C$2</f>
        <v>0</v>
      </c>
      <c r="N7">
        <f>SQRT(D7^2+E7^2+F7^2)</f>
        <v>0</v>
      </c>
    </row>
    <row r="8" spans="1:19" x14ac:dyDescent="0.2">
      <c r="A8" s="29" t="s">
        <v>9</v>
      </c>
      <c r="B8" s="23"/>
      <c r="C8" s="24"/>
      <c r="D8" s="23"/>
      <c r="E8" s="1"/>
      <c r="F8" s="24"/>
      <c r="G8" s="38">
        <f>IF(N8=0,0,M8/N8)</f>
        <v>0</v>
      </c>
      <c r="M8">
        <f>$C$2</f>
        <v>0</v>
      </c>
      <c r="N8">
        <f>SQRT(D8^2+E8^2+F8^2)</f>
        <v>0</v>
      </c>
    </row>
    <row r="9" spans="1:19" ht="16" thickBot="1" x14ac:dyDescent="0.25">
      <c r="A9" s="30" t="s">
        <v>10</v>
      </c>
      <c r="B9" s="25"/>
      <c r="C9" s="26"/>
      <c r="D9" s="25"/>
      <c r="E9" s="27"/>
      <c r="F9" s="26"/>
      <c r="G9" s="39">
        <f>IF(N9=0,0,M9/N9)</f>
        <v>0</v>
      </c>
      <c r="M9">
        <f>$C$2</f>
        <v>0</v>
      </c>
      <c r="N9">
        <f>SQRT(D9^2+E9^2+F9^2)</f>
        <v>0</v>
      </c>
    </row>
    <row r="10" spans="1:19" ht="16" thickBot="1" x14ac:dyDescent="0.25">
      <c r="B10" s="56" t="s">
        <v>49</v>
      </c>
      <c r="C10" s="59"/>
      <c r="D10" s="59"/>
      <c r="E10" s="59"/>
      <c r="F10" s="60"/>
    </row>
    <row r="11" spans="1:19" x14ac:dyDescent="0.2">
      <c r="B11" s="45" t="s">
        <v>2</v>
      </c>
      <c r="C11" s="45" t="s">
        <v>39</v>
      </c>
      <c r="D11" s="45" t="s">
        <v>40</v>
      </c>
      <c r="E11" s="45" t="s">
        <v>41</v>
      </c>
      <c r="F11" s="45" t="s">
        <v>42</v>
      </c>
      <c r="H11" s="3" t="s">
        <v>43</v>
      </c>
      <c r="I11" s="3"/>
    </row>
    <row r="12" spans="1:19" x14ac:dyDescent="0.2">
      <c r="B12" s="2" t="s">
        <v>1</v>
      </c>
      <c r="C12" s="1"/>
      <c r="D12" s="5">
        <f>$G6</f>
        <v>0</v>
      </c>
      <c r="E12" s="5">
        <f>IF(C12=0,0,D12/C12)</f>
        <v>0</v>
      </c>
      <c r="F12" s="5">
        <f>IF(E12=0,0,SQRT(($I$7^2)/(1/E12)))</f>
        <v>0</v>
      </c>
      <c r="H12" s="2" t="s">
        <v>32</v>
      </c>
      <c r="I12" s="9" t="e">
        <f>$I$6</f>
        <v>#DIV/0!</v>
      </c>
    </row>
    <row r="13" spans="1:19" x14ac:dyDescent="0.2">
      <c r="B13" s="2" t="s">
        <v>8</v>
      </c>
      <c r="C13" s="1"/>
      <c r="D13" s="5">
        <f>$G7</f>
        <v>0</v>
      </c>
      <c r="E13" s="5">
        <f t="shared" ref="E13:E15" si="0">IF(C13=0,0,D13/C13)</f>
        <v>0</v>
      </c>
      <c r="F13" s="5">
        <f>IF(E13=0,0,SQRT(($I$7^2)/(1/E13)))</f>
        <v>0</v>
      </c>
      <c r="H13" s="2" t="s">
        <v>37</v>
      </c>
      <c r="I13" s="9" t="e">
        <f>AVERAGEIF(F12:F15,"&gt;0")</f>
        <v>#DIV/0!</v>
      </c>
    </row>
    <row r="14" spans="1:19" ht="16" thickBot="1" x14ac:dyDescent="0.25">
      <c r="B14" s="2" t="s">
        <v>9</v>
      </c>
      <c r="C14" s="1"/>
      <c r="D14" s="5">
        <f>$G8</f>
        <v>0</v>
      </c>
      <c r="E14" s="5">
        <f t="shared" si="0"/>
        <v>0</v>
      </c>
      <c r="F14" s="5">
        <f>IF(E14=0,0,SQRT(($I$7^2)/(1/E14)))</f>
        <v>0</v>
      </c>
      <c r="M14" s="10" t="s">
        <v>36</v>
      </c>
      <c r="N14" s="10"/>
    </row>
    <row r="15" spans="1:19" ht="16" thickBot="1" x14ac:dyDescent="0.25">
      <c r="B15" s="35" t="s">
        <v>10</v>
      </c>
      <c r="C15" s="44"/>
      <c r="D15" s="46">
        <f>$G9</f>
        <v>0</v>
      </c>
      <c r="E15" s="46">
        <f t="shared" si="0"/>
        <v>0</v>
      </c>
      <c r="F15" s="46">
        <f>IF(E15=0,0,SQRT(($I$7^2)/(1/E15)))</f>
        <v>0</v>
      </c>
      <c r="K15" s="21" t="s">
        <v>46</v>
      </c>
      <c r="L15" s="22" t="s">
        <v>47</v>
      </c>
      <c r="N15" t="s">
        <v>3</v>
      </c>
      <c r="O15" t="s">
        <v>4</v>
      </c>
      <c r="P15" t="s">
        <v>5</v>
      </c>
      <c r="Q15" t="s">
        <v>3</v>
      </c>
      <c r="R15" t="s">
        <v>4</v>
      </c>
      <c r="S15" t="s">
        <v>5</v>
      </c>
    </row>
    <row r="16" spans="1:19" ht="16" thickBot="1" x14ac:dyDescent="0.25">
      <c r="B16" s="56" t="s">
        <v>50</v>
      </c>
      <c r="C16" s="57"/>
      <c r="D16" s="57"/>
      <c r="E16" s="57"/>
      <c r="F16" s="58"/>
      <c r="K16" s="17">
        <f>DEGREES(P24)</f>
        <v>0</v>
      </c>
      <c r="L16" s="18">
        <f>S24</f>
        <v>0</v>
      </c>
      <c r="M16" t="s">
        <v>16</v>
      </c>
      <c r="N16">
        <f>D6</f>
        <v>0</v>
      </c>
      <c r="O16">
        <f>E6</f>
        <v>0</v>
      </c>
      <c r="P16">
        <f>F6</f>
        <v>0</v>
      </c>
      <c r="Q16">
        <f t="shared" ref="Q16:S18" si="1">D7</f>
        <v>0</v>
      </c>
      <c r="R16">
        <f t="shared" si="1"/>
        <v>0</v>
      </c>
      <c r="S16">
        <f t="shared" si="1"/>
        <v>0</v>
      </c>
    </row>
    <row r="17" spans="1:22" x14ac:dyDescent="0.2">
      <c r="B17" s="45" t="s">
        <v>2</v>
      </c>
      <c r="C17" s="45" t="s">
        <v>39</v>
      </c>
      <c r="D17" s="45" t="s">
        <v>40</v>
      </c>
      <c r="E17" s="45" t="s">
        <v>41</v>
      </c>
      <c r="F17" s="45" t="s">
        <v>42</v>
      </c>
      <c r="H17" s="3" t="s">
        <v>44</v>
      </c>
      <c r="I17" s="3"/>
      <c r="K17" s="17">
        <f t="shared" ref="K17:K21" si="2">DEGREES(P25)</f>
        <v>0</v>
      </c>
      <c r="L17" s="18">
        <f t="shared" ref="L17:L21" si="3">S25</f>
        <v>0</v>
      </c>
      <c r="M17" t="s">
        <v>17</v>
      </c>
      <c r="N17">
        <f>D6</f>
        <v>0</v>
      </c>
      <c r="O17">
        <f>E6</f>
        <v>0</v>
      </c>
      <c r="P17">
        <f>F6</f>
        <v>0</v>
      </c>
      <c r="Q17">
        <f t="shared" si="1"/>
        <v>0</v>
      </c>
      <c r="R17">
        <f t="shared" si="1"/>
        <v>0</v>
      </c>
      <c r="S17">
        <f t="shared" si="1"/>
        <v>0</v>
      </c>
    </row>
    <row r="18" spans="1:22" x14ac:dyDescent="0.2">
      <c r="B18" s="2" t="s">
        <v>1</v>
      </c>
      <c r="C18" s="1"/>
      <c r="D18" s="5">
        <f>$G6</f>
        <v>0</v>
      </c>
      <c r="E18" s="5">
        <f>IF(C18=0,0,D18/C18)</f>
        <v>0</v>
      </c>
      <c r="F18" s="5">
        <f>IF(E18=0,0,SQRT(($I$13^2)/(1/E18)))</f>
        <v>0</v>
      </c>
      <c r="H18" s="2" t="s">
        <v>32</v>
      </c>
      <c r="I18" s="9" t="e">
        <f>$I$12</f>
        <v>#DIV/0!</v>
      </c>
      <c r="K18" s="17">
        <f t="shared" si="2"/>
        <v>0</v>
      </c>
      <c r="L18" s="18">
        <f t="shared" si="3"/>
        <v>0</v>
      </c>
      <c r="M18" t="s">
        <v>18</v>
      </c>
      <c r="N18">
        <f t="shared" ref="N18:P19" si="4">D6</f>
        <v>0</v>
      </c>
      <c r="O18">
        <f t="shared" si="4"/>
        <v>0</v>
      </c>
      <c r="P18">
        <f t="shared" si="4"/>
        <v>0</v>
      </c>
      <c r="Q18">
        <f t="shared" si="1"/>
        <v>0</v>
      </c>
      <c r="R18">
        <f t="shared" si="1"/>
        <v>0</v>
      </c>
      <c r="S18">
        <f t="shared" si="1"/>
        <v>0</v>
      </c>
    </row>
    <row r="19" spans="1:22" x14ac:dyDescent="0.2">
      <c r="B19" s="2" t="s">
        <v>8</v>
      </c>
      <c r="C19" s="1"/>
      <c r="D19" s="5">
        <f>$G7</f>
        <v>0</v>
      </c>
      <c r="E19" s="5">
        <f t="shared" ref="E19:E21" si="5">IF(C19=0,0,D19/C19)</f>
        <v>0</v>
      </c>
      <c r="F19" s="5">
        <f>IF(E19=0,0,SQRT(($I$13^2)/(1/E19)))</f>
        <v>0</v>
      </c>
      <c r="H19" s="2" t="s">
        <v>37</v>
      </c>
      <c r="I19" s="9" t="e">
        <f>AVERAGEIF(F18:F21,"&gt;0")</f>
        <v>#DIV/0!</v>
      </c>
      <c r="K19" s="17">
        <f t="shared" si="2"/>
        <v>0</v>
      </c>
      <c r="L19" s="18">
        <f t="shared" si="3"/>
        <v>0</v>
      </c>
      <c r="M19" t="s">
        <v>19</v>
      </c>
      <c r="N19">
        <f t="shared" si="4"/>
        <v>0</v>
      </c>
      <c r="O19">
        <f t="shared" si="4"/>
        <v>0</v>
      </c>
      <c r="P19">
        <f t="shared" si="4"/>
        <v>0</v>
      </c>
      <c r="Q19">
        <f t="shared" ref="Q19:S20" si="6">D8</f>
        <v>0</v>
      </c>
      <c r="R19">
        <f t="shared" si="6"/>
        <v>0</v>
      </c>
      <c r="S19">
        <f t="shared" si="6"/>
        <v>0</v>
      </c>
    </row>
    <row r="20" spans="1:22" x14ac:dyDescent="0.2">
      <c r="B20" s="2" t="s">
        <v>9</v>
      </c>
      <c r="C20" s="1"/>
      <c r="D20" s="5">
        <f>$G8</f>
        <v>0</v>
      </c>
      <c r="E20" s="5">
        <f t="shared" si="5"/>
        <v>0</v>
      </c>
      <c r="F20" s="5">
        <f>IF(E20=0,0,SQRT(($I$13^2)/(1/E20)))</f>
        <v>0</v>
      </c>
      <c r="K20" s="17">
        <f t="shared" si="2"/>
        <v>0</v>
      </c>
      <c r="L20" s="18">
        <f t="shared" si="3"/>
        <v>0</v>
      </c>
      <c r="M20" t="s">
        <v>20</v>
      </c>
      <c r="N20">
        <f t="shared" ref="N20:P21" si="7">D7</f>
        <v>0</v>
      </c>
      <c r="O20">
        <f t="shared" si="7"/>
        <v>0</v>
      </c>
      <c r="P20">
        <f t="shared" si="7"/>
        <v>0</v>
      </c>
      <c r="Q20">
        <f t="shared" si="6"/>
        <v>0</v>
      </c>
      <c r="R20">
        <f t="shared" si="6"/>
        <v>0</v>
      </c>
      <c r="S20">
        <f t="shared" si="6"/>
        <v>0</v>
      </c>
    </row>
    <row r="21" spans="1:22" ht="16" thickBot="1" x14ac:dyDescent="0.25">
      <c r="B21" s="2" t="s">
        <v>10</v>
      </c>
      <c r="C21" s="1"/>
      <c r="D21" s="5">
        <f>$G9</f>
        <v>0</v>
      </c>
      <c r="E21" s="5">
        <f t="shared" si="5"/>
        <v>0</v>
      </c>
      <c r="F21" s="5">
        <f>IF(E21=0,0,SQRT(($I$13^2)/(1/E21)))</f>
        <v>0</v>
      </c>
      <c r="K21" s="19">
        <f t="shared" si="2"/>
        <v>0</v>
      </c>
      <c r="L21" s="20">
        <f t="shared" si="3"/>
        <v>0</v>
      </c>
      <c r="M21" t="s">
        <v>21</v>
      </c>
      <c r="N21">
        <f t="shared" si="7"/>
        <v>0</v>
      </c>
      <c r="O21">
        <f t="shared" si="7"/>
        <v>0</v>
      </c>
      <c r="P21">
        <f t="shared" si="7"/>
        <v>0</v>
      </c>
      <c r="Q21">
        <f>D9</f>
        <v>0</v>
      </c>
      <c r="R21">
        <f>E9</f>
        <v>0</v>
      </c>
      <c r="S21">
        <f>F9</f>
        <v>0</v>
      </c>
    </row>
    <row r="22" spans="1:22" x14ac:dyDescent="0.2">
      <c r="B22" s="50" t="s">
        <v>45</v>
      </c>
      <c r="C22" s="51"/>
    </row>
    <row r="23" spans="1:22" x14ac:dyDescent="0.2">
      <c r="B23" s="15" t="s">
        <v>32</v>
      </c>
      <c r="C23" s="13" t="e">
        <f>U30</f>
        <v>#DIV/0!</v>
      </c>
      <c r="N23" t="s">
        <v>27</v>
      </c>
      <c r="O23" t="s">
        <v>28</v>
      </c>
      <c r="P23" t="s">
        <v>29</v>
      </c>
      <c r="Q23" t="s">
        <v>30</v>
      </c>
      <c r="S23" t="s">
        <v>51</v>
      </c>
      <c r="T23" t="s">
        <v>31</v>
      </c>
      <c r="U23" t="s">
        <v>32</v>
      </c>
      <c r="V23" t="s">
        <v>33</v>
      </c>
    </row>
    <row r="24" spans="1:22" ht="16" thickBot="1" x14ac:dyDescent="0.25">
      <c r="B24" s="16" t="s">
        <v>37</v>
      </c>
      <c r="C24" s="8" t="e">
        <f>$I$19</f>
        <v>#DIV/0!</v>
      </c>
      <c r="M24" t="s">
        <v>16</v>
      </c>
      <c r="N24">
        <f>N16*Q16+O16*R16+P16*S16</f>
        <v>0</v>
      </c>
      <c r="O24">
        <f>SQRT((N16^2+O16^2+P16^2)*(Q16^2+R16^2+S16^2))</f>
        <v>0</v>
      </c>
      <c r="P24">
        <f>IF(O24=0,0,ACOS(N24/O24))</f>
        <v>0</v>
      </c>
      <c r="Q24">
        <f>DEGREES(P24)</f>
        <v>0</v>
      </c>
      <c r="S24">
        <f>SQRT(($B$6-B7)^2+($C$6-C7)^2)</f>
        <v>0</v>
      </c>
      <c r="T24" t="e">
        <f t="shared" ref="T24:T29" si="8">DEGREES(ATAN(S24/$C$1))</f>
        <v>#DIV/0!</v>
      </c>
      <c r="U24" t="e">
        <f>IF(T24=0,0,Q24/T24)</f>
        <v>#DIV/0!</v>
      </c>
      <c r="V24" t="e">
        <f>IF(U24=0,0,ABS(U24-$U$30))</f>
        <v>#DIV/0!</v>
      </c>
    </row>
    <row r="25" spans="1:22" x14ac:dyDescent="0.2">
      <c r="M25" t="s">
        <v>17</v>
      </c>
      <c r="N25">
        <f t="shared" ref="N25:N29" si="9">N17*Q17+O17*R17+P17*S17</f>
        <v>0</v>
      </c>
      <c r="O25">
        <f t="shared" ref="O25:O29" si="10">SQRT((N17^2+O17^2+P17^2)*(Q17^2+R17^2+S17^2))</f>
        <v>0</v>
      </c>
      <c r="P25">
        <f t="shared" ref="P25:P29" si="11">IF(O25=0,0,ACOS(N25/O25))</f>
        <v>0</v>
      </c>
      <c r="Q25">
        <f t="shared" ref="Q25:Q29" si="12">DEGREES(P25)</f>
        <v>0</v>
      </c>
      <c r="S25">
        <f>SQRT(($B$6-B8)^2+($C$6-C8)^2)</f>
        <v>0</v>
      </c>
      <c r="T25" t="e">
        <f t="shared" si="8"/>
        <v>#DIV/0!</v>
      </c>
      <c r="U25" t="e">
        <f t="shared" ref="U25:U29" si="13">IF(T25=0,0,Q25/T25)</f>
        <v>#DIV/0!</v>
      </c>
      <c r="V25" t="e">
        <f t="shared" ref="V25:V29" si="14">IF(U25=0,0,ABS(U25-$U$30))</f>
        <v>#DIV/0!</v>
      </c>
    </row>
    <row r="26" spans="1:22" x14ac:dyDescent="0.2">
      <c r="M26" t="s">
        <v>18</v>
      </c>
      <c r="N26">
        <f t="shared" si="9"/>
        <v>0</v>
      </c>
      <c r="O26">
        <f t="shared" si="10"/>
        <v>0</v>
      </c>
      <c r="P26">
        <f t="shared" si="11"/>
        <v>0</v>
      </c>
      <c r="Q26">
        <f t="shared" si="12"/>
        <v>0</v>
      </c>
      <c r="S26">
        <f>SQRT(($B$6-B9)^2+($C$6-C9)^2)</f>
        <v>0</v>
      </c>
      <c r="T26" t="e">
        <f t="shared" si="8"/>
        <v>#DIV/0!</v>
      </c>
      <c r="U26" t="e">
        <f t="shared" si="13"/>
        <v>#DIV/0!</v>
      </c>
      <c r="V26" t="e">
        <f t="shared" si="14"/>
        <v>#DIV/0!</v>
      </c>
    </row>
    <row r="27" spans="1:22" x14ac:dyDescent="0.2">
      <c r="A27" t="s">
        <v>52</v>
      </c>
      <c r="M27" t="s">
        <v>19</v>
      </c>
      <c r="N27">
        <f t="shared" si="9"/>
        <v>0</v>
      </c>
      <c r="O27">
        <f t="shared" si="10"/>
        <v>0</v>
      </c>
      <c r="P27">
        <f t="shared" si="11"/>
        <v>0</v>
      </c>
      <c r="Q27">
        <f t="shared" si="12"/>
        <v>0</v>
      </c>
      <c r="S27">
        <f>SQRT(($B$7-B8)^2+($C$7-C8)^2)</f>
        <v>0</v>
      </c>
      <c r="T27" t="e">
        <f t="shared" si="8"/>
        <v>#DIV/0!</v>
      </c>
      <c r="U27" t="e">
        <f t="shared" si="13"/>
        <v>#DIV/0!</v>
      </c>
      <c r="V27" t="e">
        <f t="shared" si="14"/>
        <v>#DIV/0!</v>
      </c>
    </row>
    <row r="28" spans="1:22" x14ac:dyDescent="0.2">
      <c r="A28" t="s">
        <v>53</v>
      </c>
      <c r="M28" t="s">
        <v>20</v>
      </c>
      <c r="N28">
        <f t="shared" si="9"/>
        <v>0</v>
      </c>
      <c r="O28">
        <f t="shared" si="10"/>
        <v>0</v>
      </c>
      <c r="P28">
        <f t="shared" si="11"/>
        <v>0</v>
      </c>
      <c r="Q28">
        <f t="shared" si="12"/>
        <v>0</v>
      </c>
      <c r="S28">
        <f>SQRT(($B$7-B9)^2+($C$7-C9)^2)</f>
        <v>0</v>
      </c>
      <c r="T28" t="e">
        <f t="shared" si="8"/>
        <v>#DIV/0!</v>
      </c>
      <c r="U28" t="e">
        <f t="shared" si="13"/>
        <v>#DIV/0!</v>
      </c>
      <c r="V28" t="e">
        <f t="shared" si="14"/>
        <v>#DIV/0!</v>
      </c>
    </row>
    <row r="29" spans="1:22" x14ac:dyDescent="0.2">
      <c r="A29" t="s">
        <v>54</v>
      </c>
      <c r="M29" t="s">
        <v>21</v>
      </c>
      <c r="N29">
        <f t="shared" si="9"/>
        <v>0</v>
      </c>
      <c r="O29">
        <f t="shared" si="10"/>
        <v>0</v>
      </c>
      <c r="P29">
        <f t="shared" si="11"/>
        <v>0</v>
      </c>
      <c r="Q29">
        <f t="shared" si="12"/>
        <v>0</v>
      </c>
      <c r="S29">
        <f>SQRT((B8-B9)^2+(C8-C9)^2)</f>
        <v>0</v>
      </c>
      <c r="T29" t="e">
        <f t="shared" si="8"/>
        <v>#DIV/0!</v>
      </c>
      <c r="U29" t="e">
        <f t="shared" si="13"/>
        <v>#DIV/0!</v>
      </c>
      <c r="V29" t="e">
        <f t="shared" si="14"/>
        <v>#DIV/0!</v>
      </c>
    </row>
    <row r="30" spans="1:22" x14ac:dyDescent="0.2">
      <c r="U30" s="6" t="e">
        <f>AVERAGEIF(U24:U29,"&gt;0")</f>
        <v>#DIV/0!</v>
      </c>
      <c r="V30" s="6" t="e">
        <f>SUM(V24:V29)</f>
        <v>#DIV/0!</v>
      </c>
    </row>
    <row r="31" spans="1:22" x14ac:dyDescent="0.2">
      <c r="A31" t="s">
        <v>55</v>
      </c>
      <c r="B31" s="12"/>
      <c r="U31" s="7" t="s">
        <v>34</v>
      </c>
      <c r="V31" s="7" t="s">
        <v>35</v>
      </c>
    </row>
    <row r="32" spans="1:22" x14ac:dyDescent="0.2">
      <c r="A32" t="s">
        <v>56</v>
      </c>
      <c r="B32" s="12"/>
    </row>
    <row r="33" spans="1:3" x14ac:dyDescent="0.2">
      <c r="A33" t="s">
        <v>59</v>
      </c>
      <c r="B33" s="47" t="s">
        <v>57</v>
      </c>
      <c r="C33" t="s">
        <v>58</v>
      </c>
    </row>
    <row r="34" spans="1:3" x14ac:dyDescent="0.2">
      <c r="A34" t="s">
        <v>60</v>
      </c>
      <c r="C34" t="s">
        <v>62</v>
      </c>
    </row>
  </sheetData>
  <mergeCells count="9">
    <mergeCell ref="H5:I5"/>
    <mergeCell ref="B22:C22"/>
    <mergeCell ref="D4:F4"/>
    <mergeCell ref="B4:C4"/>
    <mergeCell ref="G1:H1"/>
    <mergeCell ref="G2:H2"/>
    <mergeCell ref="B3:F3"/>
    <mergeCell ref="B10:F10"/>
    <mergeCell ref="B16:F16"/>
  </mergeCells>
  <hyperlinks>
    <hyperlink ref="B33" r:id="rId1" xr:uid="{2EC2BA25-0216-B843-883B-2CC40C7B6453}"/>
  </hyperlinks>
  <pageMargins left="0.7" right="0.7" top="0.75" bottom="0.75" header="0.3" footer="0.3"/>
  <pageSetup paperSize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 Day</dc:creator>
  <cp:lastModifiedBy>Anna Ceguerra</cp:lastModifiedBy>
  <dcterms:created xsi:type="dcterms:W3CDTF">2014-08-13T09:00:12Z</dcterms:created>
  <dcterms:modified xsi:type="dcterms:W3CDTF">2018-10-15T01:58:41Z</dcterms:modified>
</cp:coreProperties>
</file>