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819"/>
  <workbookPr/>
  <bookViews>
    <workbookView xWindow="200" yWindow="65516" windowWidth="21520" windowHeight="17380" activeTab="0"/>
  </bookViews>
  <sheets>
    <sheet name="Violations" sheetId="1" r:id="rId1"/>
    <sheet name="NHGWithSolver" sheetId="15" r:id="rId2"/>
    <sheet name="InterpretNHGWithSolver" sheetId="4" r:id="rId3"/>
  </sheets>
  <definedNames>
    <definedName name="solver_adj" localSheetId="1" hidden="1">'NHGWithSolver'!$D$3:$I$3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'NHGWithSolver'!$P$4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40001"/>
  <extLst/>
</workbook>
</file>

<file path=xl/sharedStrings.xml><?xml version="1.0" encoding="utf-8"?>
<sst xmlns="http://schemas.openxmlformats.org/spreadsheetml/2006/main" count="368" uniqueCount="105">
  <si>
    <t>Ident(back)</t>
  </si>
  <si>
    <t>Id(low)</t>
  </si>
  <si>
    <t>Id(ATR)</t>
  </si>
  <si>
    <t>Id(back)</t>
  </si>
  <si>
    <t>Agree(low)</t>
  </si>
  <si>
    <t>Agree(ATR)</t>
  </si>
  <si>
    <t>Agree(back)</t>
  </si>
  <si>
    <t>Agr(low)</t>
  </si>
  <si>
    <t>Agr(ATR)</t>
  </si>
  <si>
    <t>Agr(back)</t>
  </si>
  <si>
    <t>|weights| after optimization:</t>
  </si>
  <si>
    <t>Ident(low) (mu=0.0, sigma^2=100000.0)</t>
  </si>
  <si>
    <t>Ident(ATR) (mu=0.0, sigma^2=100000.0)</t>
  </si>
  <si>
    <t>Ident(back) (mu=0.0, sigma^2=100000.0)</t>
  </si>
  <si>
    <t>Agree(low) (mu=0.0, sigma^2=100000.0)</t>
  </si>
  <si>
    <t>Agree(ATR) (mu=0.0, sigma^2=100000.0)</t>
  </si>
  <si>
    <t>Agree(back) (mu=0.0, sigma^2=100000.0)</t>
  </si>
  <si>
    <t>Input:</t>
  </si>
  <si>
    <t>Candidate:</t>
  </si>
  <si>
    <t>Observed:</t>
  </si>
  <si>
    <t>Predicted:</t>
  </si>
  <si>
    <t>Observed</t>
  </si>
  <si>
    <t>Predicted</t>
  </si>
  <si>
    <t>Low-observed</t>
  </si>
  <si>
    <t>Low-predicted</t>
  </si>
  <si>
    <t>no. of data</t>
  </si>
  <si>
    <t>ave. error</t>
  </si>
  <si>
    <t>StemNoTrigger + Mediopassive/low</t>
  </si>
  <si>
    <t>StemNoTrigger + Mediopassive/ATR</t>
  </si>
  <si>
    <t>StemNoTrigger + Mediopassive/back</t>
  </si>
  <si>
    <t>StemNoTrigger + Causative/low</t>
  </si>
  <si>
    <t>StemNoTrigger + Causative/ATR</t>
  </si>
  <si>
    <t>StemNoTrigger + Causative/back</t>
  </si>
  <si>
    <t>StemNoTrigger + Perfect/low</t>
  </si>
  <si>
    <t>StemNoTrigger + Perfect/ATR</t>
  </si>
  <si>
    <t>StemNoTrigger + Perfect/back</t>
  </si>
  <si>
    <t>Plog</t>
  </si>
  <si>
    <t>AllPlog</t>
  </si>
  <si>
    <t>Weights:</t>
  </si>
  <si>
    <t>Absolute Error</t>
  </si>
  <si>
    <t>ObservedProbabiltiy</t>
  </si>
  <si>
    <t>Average Absolute Error</t>
  </si>
  <si>
    <t>temp</t>
  </si>
  <si>
    <t>ATR-observed</t>
  </si>
  <si>
    <t>ATR-predicted</t>
  </si>
  <si>
    <t>Back-observed</t>
  </si>
  <si>
    <t>Back-predicted</t>
  </si>
  <si>
    <t>Stem</t>
  </si>
  <si>
    <t>Factitive</t>
  </si>
  <si>
    <t>Reversive</t>
  </si>
  <si>
    <t>Transitive</t>
  </si>
  <si>
    <t>Mediopassive</t>
  </si>
  <si>
    <t>Causative</t>
  </si>
  <si>
    <t>Perfective</t>
  </si>
  <si>
    <t>ATR</t>
  </si>
  <si>
    <t>Probability</t>
  </si>
  <si>
    <t>Harmony</t>
  </si>
  <si>
    <t>Error</t>
  </si>
  <si>
    <t>Back</t>
  </si>
  <si>
    <t>Low</t>
  </si>
  <si>
    <t>StemNoTrigger/low</t>
  </si>
  <si>
    <t>StemNoTrigger/ATR</t>
  </si>
  <si>
    <t>StemNoTrigger/back</t>
  </si>
  <si>
    <t>StemNoTrigger+factitive/low</t>
  </si>
  <si>
    <t>StemNoTrigger+factitive/ATR</t>
  </si>
  <si>
    <t>StemNoTrigger+factitive/back</t>
  </si>
  <si>
    <t>StemNoTrigger + Reversive/low</t>
  </si>
  <si>
    <t>StemNoTrigger + Reversive/ATR</t>
  </si>
  <si>
    <t>StemNoTrigger + Reversive/back</t>
  </si>
  <si>
    <t>StemNoTrigger + Transitive/low</t>
  </si>
  <si>
    <t>StemNoTrigger + Transitive/ATR</t>
  </si>
  <si>
    <t>StemNoTrigger + Transitive/back</t>
  </si>
  <si>
    <t>Raw numbers</t>
  </si>
  <si>
    <t>low harmony</t>
  </si>
  <si>
    <t>yes</t>
  </si>
  <si>
    <t>no</t>
  </si>
  <si>
    <t>ATR harmony</t>
  </si>
  <si>
    <t>backness harmony</t>
  </si>
  <si>
    <t>No trigger</t>
  </si>
  <si>
    <t>Defocalized Perfect -i</t>
  </si>
  <si>
    <t>Stem/low</t>
  </si>
  <si>
    <t>Stem/ATR</t>
  </si>
  <si>
    <t>Stem/back</t>
  </si>
  <si>
    <t>Stem+factitive/low</t>
  </si>
  <si>
    <t>Stem+factitive/ATR</t>
  </si>
  <si>
    <t>Stem+factitive/back</t>
  </si>
  <si>
    <t>Stem + Reversive/low</t>
  </si>
  <si>
    <t>Stem + Reversive/ATR</t>
  </si>
  <si>
    <t>Stem + Reversive/back</t>
  </si>
  <si>
    <t>Stem + Transitive/low</t>
  </si>
  <si>
    <t>Stem + Transitive/ATR</t>
  </si>
  <si>
    <t>Stem + Transitive/back</t>
  </si>
  <si>
    <t>Stem + Mediopassive/low</t>
  </si>
  <si>
    <t>Stem + Mediopassive/ATR</t>
  </si>
  <si>
    <t>Stem + Mediopassive/back</t>
  </si>
  <si>
    <t>Stem + Causative/low</t>
  </si>
  <si>
    <t>Stem + Causative/ATR</t>
  </si>
  <si>
    <t>Stem + Causative/back</t>
  </si>
  <si>
    <t>Stem + Perfect/low</t>
  </si>
  <si>
    <t>Stem + Perfect/ATR</t>
  </si>
  <si>
    <t>Stem + Perfect/back</t>
  </si>
  <si>
    <t>harmony</t>
  </si>
  <si>
    <t>no harmony</t>
  </si>
  <si>
    <t>Ident(low)</t>
  </si>
  <si>
    <t>Ident(ATR)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</si>
</sst>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0"/>
    <numFmt numFmtId="179" formatCode="0.0"/>
    <numFmt numFmtId="180" formatCode="0.0000"/>
  </numFmts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9.5"/>
      <color rgb="FF000000"/>
      <name val="Arial"/>
      <family val="2"/>
    </font>
    <font>
      <sz val="8.7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1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178" fontId="0" fillId="0" borderId="0" xfId="0" applyNumberFormat="1"/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1" fontId="1" fillId="0" borderId="0" xfId="0" applyNumberFormat="1" applyFont="1"/>
    <xf numFmtId="179" fontId="0" fillId="0" borderId="0" xfId="0" applyNumberFormat="1"/>
    <xf numFmtId="2" fontId="0" fillId="0" borderId="0" xfId="0" applyNumberFormat="1"/>
    <xf numFmtId="180" fontId="5" fillId="0" borderId="0" xfId="0" applyNumberFormat="1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6275"/>
          <c:w val="0.790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InterpretNHGWithSolver!$I$9</c:f>
              <c:strCache>
                <c:ptCount val="1"/>
                <c:pt idx="0">
                  <c:v>Low-observed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InterpretNHGWithSolver!$J$9:$P$9</c:f>
              <c:numCache/>
            </c:numRef>
          </c:val>
          <c:smooth val="0"/>
        </c:ser>
        <c:ser>
          <c:idx val="1"/>
          <c:order val="1"/>
          <c:tx>
            <c:strRef>
              <c:f>InterpretNHGWithSolver!$I$10</c:f>
              <c:strCache>
                <c:ptCount val="1"/>
                <c:pt idx="0">
                  <c:v>Low-predicted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InterpretNHGWithSolver!$J$10:$P$10</c:f>
              <c:numCache/>
            </c:numRef>
          </c:val>
          <c:smooth val="0"/>
        </c:ser>
        <c:ser>
          <c:idx val="2"/>
          <c:order val="2"/>
          <c:tx>
            <c:strRef>
              <c:f>InterpretNHGWithSolver!$I$11</c:f>
              <c:strCache>
                <c:ptCount val="1"/>
                <c:pt idx="0">
                  <c:v>ATR-observed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InterpretNHGWithSolver!$J$11:$P$11</c:f>
              <c:numCache/>
            </c:numRef>
          </c:val>
          <c:smooth val="0"/>
        </c:ser>
        <c:ser>
          <c:idx val="3"/>
          <c:order val="3"/>
          <c:tx>
            <c:strRef>
              <c:f>InterpretNHGWithSolver!$I$12</c:f>
              <c:strCache>
                <c:ptCount val="1"/>
                <c:pt idx="0">
                  <c:v>ATR-predicted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InterpretNHGWithSolver!$J$12:$P$12</c:f>
              <c:numCache/>
            </c:numRef>
          </c:val>
          <c:smooth val="0"/>
        </c:ser>
        <c:ser>
          <c:idx val="4"/>
          <c:order val="4"/>
          <c:tx>
            <c:strRef>
              <c:f>InterpretNHGWithSolver!$I$13</c:f>
              <c:strCache>
                <c:ptCount val="1"/>
                <c:pt idx="0">
                  <c:v>Back-observed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InterpretNHGWithSolver!$J$13:$P$13</c:f>
              <c:numCache/>
            </c:numRef>
          </c:val>
          <c:smooth val="0"/>
        </c:ser>
        <c:ser>
          <c:idx val="5"/>
          <c:order val="5"/>
          <c:tx>
            <c:strRef>
              <c:f>InterpretNHGWithSolver!$I$14</c:f>
              <c:strCache>
                <c:ptCount val="1"/>
                <c:pt idx="0">
                  <c:v>Back-predicted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InterpretNHGWithSolver!$J$8:$P$8</c:f>
              <c:strCache/>
            </c:strRef>
          </c:cat>
          <c:val>
            <c:numRef>
              <c:f>InterpretNHGWithSolver!$J$14:$P$14</c:f>
              <c:numCache/>
            </c:numRef>
          </c:val>
          <c:smooth val="0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1415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5"/>
          <c:y val="0.351"/>
          <c:w val="0.1197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23</xdr:row>
      <xdr:rowOff>47625</xdr:rowOff>
    </xdr:from>
    <xdr:to>
      <xdr:col>19</xdr:col>
      <xdr:colOff>219075</xdr:colOff>
      <xdr:row>49</xdr:row>
      <xdr:rowOff>142875</xdr:rowOff>
    </xdr:to>
    <xdr:graphicFrame macro="">
      <xdr:nvGraphicFramePr>
        <xdr:cNvPr id="1034" name="Chart 1"/>
        <xdr:cNvGraphicFramePr/>
      </xdr:nvGraphicFramePr>
      <xdr:xfrm>
        <a:off x="6257925" y="3771900"/>
        <a:ext cx="7820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 topLeftCell="A1"/>
  </sheetViews>
  <sheetFormatPr defaultColWidth="8.8515625" defaultRowHeight="12.75"/>
  <cols>
    <col min="1" max="1" width="38.28125" style="0" customWidth="1"/>
    <col min="4" max="4" width="9.140625" style="2" customWidth="1"/>
    <col min="5" max="5" width="9.140625" style="4" customWidth="1"/>
    <col min="6" max="6" width="9.140625" style="6" customWidth="1"/>
    <col min="7" max="7" width="9.140625" style="2" customWidth="1"/>
    <col min="13" max="13" width="14.28125" style="0" customWidth="1"/>
  </cols>
  <sheetData>
    <row r="1" spans="4:9" ht="12.75">
      <c r="D1" s="2" t="s">
        <v>103</v>
      </c>
      <c r="E1" s="4" t="s">
        <v>104</v>
      </c>
      <c r="F1" s="6" t="s">
        <v>0</v>
      </c>
      <c r="G1" s="2" t="s">
        <v>4</v>
      </c>
      <c r="H1" s="4" t="s">
        <v>5</v>
      </c>
      <c r="I1" s="6" t="s">
        <v>6</v>
      </c>
    </row>
    <row r="2" spans="4:9" ht="12.75">
      <c r="D2" s="2" t="s">
        <v>1</v>
      </c>
      <c r="E2" s="4" t="s">
        <v>2</v>
      </c>
      <c r="F2" s="6" t="s">
        <v>3</v>
      </c>
      <c r="G2" s="2" t="s">
        <v>7</v>
      </c>
      <c r="H2" s="4" t="s">
        <v>8</v>
      </c>
      <c r="I2" s="6" t="s">
        <v>9</v>
      </c>
    </row>
    <row r="3" spans="1:9" ht="12.75">
      <c r="A3" t="s">
        <v>80</v>
      </c>
      <c r="B3" t="s">
        <v>101</v>
      </c>
      <c r="C3" s="1">
        <f aca="true" t="shared" si="0" ref="C3:C8">N10</f>
        <v>151</v>
      </c>
      <c r="D3" s="2">
        <v>1</v>
      </c>
      <c r="H3" s="4"/>
      <c r="I3" s="6"/>
    </row>
    <row r="4" spans="2:20" ht="12.75">
      <c r="B4" t="s">
        <v>102</v>
      </c>
      <c r="C4" s="1">
        <f t="shared" si="0"/>
        <v>4</v>
      </c>
      <c r="G4" s="2">
        <v>7</v>
      </c>
      <c r="I4" s="6"/>
      <c r="N4" t="s">
        <v>47</v>
      </c>
      <c r="O4" t="s">
        <v>48</v>
      </c>
      <c r="P4" t="s">
        <v>49</v>
      </c>
      <c r="Q4" t="s">
        <v>50</v>
      </c>
      <c r="R4" t="s">
        <v>51</v>
      </c>
      <c r="S4" t="s">
        <v>52</v>
      </c>
      <c r="T4" t="s">
        <v>79</v>
      </c>
    </row>
    <row r="5" spans="1:19" ht="14">
      <c r="A5" t="s">
        <v>81</v>
      </c>
      <c r="B5" t="s">
        <v>101</v>
      </c>
      <c r="C5" s="1">
        <f t="shared" si="0"/>
        <v>264</v>
      </c>
      <c r="E5" s="4">
        <v>1</v>
      </c>
      <c r="I5" s="6"/>
      <c r="L5" s="11" t="s">
        <v>73</v>
      </c>
      <c r="N5">
        <v>0.9741935483870968</v>
      </c>
      <c r="O5">
        <v>0.8507462686567164</v>
      </c>
      <c r="P5">
        <v>0.19672131147540983</v>
      </c>
      <c r="Q5">
        <v>0</v>
      </c>
      <c r="R5">
        <v>0</v>
      </c>
      <c r="S5">
        <v>0</v>
      </c>
    </row>
    <row r="6" spans="2:19" ht="14">
      <c r="B6" t="s">
        <v>102</v>
      </c>
      <c r="C6" s="1">
        <f t="shared" si="0"/>
        <v>0</v>
      </c>
      <c r="G6" s="3"/>
      <c r="H6" s="4">
        <v>7</v>
      </c>
      <c r="L6" s="12" t="s">
        <v>76</v>
      </c>
      <c r="N6">
        <v>1</v>
      </c>
      <c r="O6">
        <v>1</v>
      </c>
      <c r="P6">
        <v>1</v>
      </c>
      <c r="Q6">
        <v>1</v>
      </c>
      <c r="R6">
        <v>1</v>
      </c>
      <c r="S6">
        <v>0</v>
      </c>
    </row>
    <row r="7" spans="1:20" ht="14">
      <c r="A7" t="s">
        <v>82</v>
      </c>
      <c r="B7" t="s">
        <v>101</v>
      </c>
      <c r="C7" s="1">
        <f t="shared" si="0"/>
        <v>470</v>
      </c>
      <c r="F7" s="6">
        <v>1</v>
      </c>
      <c r="G7" s="3"/>
      <c r="H7" s="4"/>
      <c r="L7" s="14" t="s">
        <v>77</v>
      </c>
      <c r="N7">
        <v>0.9832635983263598</v>
      </c>
      <c r="O7">
        <v>0.9895833333333334</v>
      </c>
      <c r="P7">
        <v>0.9090909090909091</v>
      </c>
      <c r="Q7">
        <v>0.6896551724137931</v>
      </c>
      <c r="R7">
        <v>0.4403292181069959</v>
      </c>
      <c r="S7">
        <v>0.18055555555555555</v>
      </c>
      <c r="T7">
        <v>0.136</v>
      </c>
    </row>
    <row r="8" spans="2:9" ht="12.75">
      <c r="B8" t="s">
        <v>102</v>
      </c>
      <c r="C8" s="1">
        <f t="shared" si="0"/>
        <v>8</v>
      </c>
      <c r="G8" s="3"/>
      <c r="H8" s="5"/>
      <c r="I8" s="6">
        <v>7</v>
      </c>
    </row>
    <row r="9" spans="1:13" ht="12.75">
      <c r="A9" t="s">
        <v>83</v>
      </c>
      <c r="B9" t="s">
        <v>101</v>
      </c>
      <c r="C9" s="1">
        <f aca="true" t="shared" si="1" ref="C9:C14">O10</f>
        <v>57</v>
      </c>
      <c r="D9" s="2">
        <v>1</v>
      </c>
      <c r="G9" s="3"/>
      <c r="H9" s="5"/>
      <c r="I9" s="6"/>
      <c r="L9" t="s">
        <v>72</v>
      </c>
      <c r="M9" s="10"/>
    </row>
    <row r="10" spans="2:20" ht="14">
      <c r="B10" t="s">
        <v>102</v>
      </c>
      <c r="C10" s="1">
        <f t="shared" si="1"/>
        <v>10</v>
      </c>
      <c r="G10" s="3">
        <v>6</v>
      </c>
      <c r="H10" s="5"/>
      <c r="I10" s="7"/>
      <c r="L10" s="11" t="s">
        <v>73</v>
      </c>
      <c r="M10" t="s">
        <v>74</v>
      </c>
      <c r="N10" s="1">
        <v>151</v>
      </c>
      <c r="O10" s="1">
        <v>57</v>
      </c>
      <c r="P10" s="1">
        <v>12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t="s">
        <v>84</v>
      </c>
      <c r="B11" t="s">
        <v>101</v>
      </c>
      <c r="C11" s="1">
        <f t="shared" si="1"/>
        <v>73</v>
      </c>
      <c r="E11" s="4">
        <v>1</v>
      </c>
      <c r="G11" s="3"/>
      <c r="H11" s="5"/>
      <c r="I11" s="7"/>
      <c r="M11" t="s">
        <v>75</v>
      </c>
      <c r="N11" s="1">
        <v>4</v>
      </c>
      <c r="O11" s="1">
        <v>10</v>
      </c>
      <c r="P11" s="1">
        <v>49</v>
      </c>
      <c r="Q11" s="1">
        <v>15</v>
      </c>
      <c r="R11">
        <v>167</v>
      </c>
      <c r="S11" s="1">
        <v>42</v>
      </c>
      <c r="T11" s="1">
        <v>119</v>
      </c>
    </row>
    <row r="12" spans="2:20" ht="14">
      <c r="B12" t="s">
        <v>102</v>
      </c>
      <c r="C12" s="1">
        <f t="shared" si="1"/>
        <v>0</v>
      </c>
      <c r="H12" s="5">
        <v>6</v>
      </c>
      <c r="I12" s="7"/>
      <c r="L12" s="12" t="s">
        <v>76</v>
      </c>
      <c r="M12" s="13" t="s">
        <v>74</v>
      </c>
      <c r="N12">
        <v>264</v>
      </c>
      <c r="O12" s="1">
        <v>73</v>
      </c>
      <c r="P12" s="1">
        <v>43</v>
      </c>
      <c r="Q12" s="1">
        <v>31</v>
      </c>
      <c r="R12">
        <v>235</v>
      </c>
      <c r="S12" s="1">
        <v>0</v>
      </c>
      <c r="T12" s="1">
        <v>0</v>
      </c>
    </row>
    <row r="13" spans="1:20" ht="12.75">
      <c r="A13" t="s">
        <v>85</v>
      </c>
      <c r="B13" t="s">
        <v>101</v>
      </c>
      <c r="C13" s="1">
        <f t="shared" si="1"/>
        <v>95</v>
      </c>
      <c r="F13" s="6">
        <v>1</v>
      </c>
      <c r="H13" s="5"/>
      <c r="I13" s="7"/>
      <c r="M13" s="13" t="s">
        <v>75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43</v>
      </c>
      <c r="T13" s="1">
        <v>0</v>
      </c>
    </row>
    <row r="14" spans="2:20" ht="14">
      <c r="B14" t="s">
        <v>102</v>
      </c>
      <c r="C14" s="1">
        <f t="shared" si="1"/>
        <v>1</v>
      </c>
      <c r="H14" s="4"/>
      <c r="I14" s="7">
        <v>6</v>
      </c>
      <c r="L14" s="14" t="s">
        <v>77</v>
      </c>
      <c r="M14" s="13" t="s">
        <v>74</v>
      </c>
      <c r="N14" s="1">
        <v>470</v>
      </c>
      <c r="O14" s="1">
        <v>95</v>
      </c>
      <c r="P14" s="1">
        <v>40</v>
      </c>
      <c r="Q14" s="1">
        <v>40</v>
      </c>
      <c r="R14" s="1">
        <v>107</v>
      </c>
      <c r="S14" s="1">
        <v>13</v>
      </c>
      <c r="T14" s="1">
        <v>17</v>
      </c>
    </row>
    <row r="15" spans="1:20" ht="12.75">
      <c r="A15" t="s">
        <v>86</v>
      </c>
      <c r="B15" t="s">
        <v>101</v>
      </c>
      <c r="C15" s="1">
        <f aca="true" t="shared" si="2" ref="C15:C20">P10</f>
        <v>12</v>
      </c>
      <c r="D15" s="2">
        <v>1</v>
      </c>
      <c r="H15" s="4"/>
      <c r="I15" s="7"/>
      <c r="M15" s="13" t="s">
        <v>75</v>
      </c>
      <c r="N15" s="1">
        <v>8</v>
      </c>
      <c r="O15" s="1">
        <v>1</v>
      </c>
      <c r="P15" s="1">
        <v>4</v>
      </c>
      <c r="Q15" s="1">
        <v>18</v>
      </c>
      <c r="R15" s="1">
        <v>136</v>
      </c>
      <c r="S15" s="1">
        <v>59</v>
      </c>
      <c r="T15" s="1">
        <v>108</v>
      </c>
    </row>
    <row r="16" spans="2:19" ht="14">
      <c r="B16" t="s">
        <v>102</v>
      </c>
      <c r="C16" s="1">
        <f t="shared" si="2"/>
        <v>49</v>
      </c>
      <c r="G16" s="2">
        <v>5</v>
      </c>
      <c r="H16" s="4"/>
      <c r="I16" s="6"/>
      <c r="R16" s="15"/>
      <c r="S16" s="13"/>
    </row>
    <row r="17" spans="1:19" ht="14">
      <c r="A17" t="s">
        <v>87</v>
      </c>
      <c r="B17" t="s">
        <v>101</v>
      </c>
      <c r="C17" s="1">
        <f t="shared" si="2"/>
        <v>43</v>
      </c>
      <c r="E17" s="4">
        <v>1</v>
      </c>
      <c r="H17" s="4"/>
      <c r="I17" s="6"/>
      <c r="L17" t="s">
        <v>78</v>
      </c>
      <c r="R17" s="16"/>
      <c r="S17" s="13"/>
    </row>
    <row r="18" spans="2:20" ht="14">
      <c r="B18" t="s">
        <v>102</v>
      </c>
      <c r="C18" s="1">
        <f t="shared" si="2"/>
        <v>0</v>
      </c>
      <c r="H18" s="4">
        <v>5</v>
      </c>
      <c r="I18" s="6"/>
      <c r="L18" s="11" t="s">
        <v>73</v>
      </c>
      <c r="M18" s="13" t="s">
        <v>74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t="s">
        <v>88</v>
      </c>
      <c r="B19" t="s">
        <v>101</v>
      </c>
      <c r="C19" s="1">
        <f t="shared" si="2"/>
        <v>40</v>
      </c>
      <c r="F19" s="6">
        <v>1</v>
      </c>
      <c r="H19" s="4"/>
      <c r="I19" s="6"/>
      <c r="M19" s="13" t="s">
        <v>75</v>
      </c>
      <c r="N19">
        <v>484</v>
      </c>
      <c r="O19">
        <v>175</v>
      </c>
      <c r="P19">
        <v>90</v>
      </c>
      <c r="Q19">
        <v>108</v>
      </c>
      <c r="R19">
        <v>516</v>
      </c>
      <c r="S19">
        <v>153</v>
      </c>
      <c r="T19">
        <v>0</v>
      </c>
    </row>
    <row r="20" spans="2:20" ht="14">
      <c r="B20" t="s">
        <v>102</v>
      </c>
      <c r="C20" s="1">
        <f t="shared" si="2"/>
        <v>4</v>
      </c>
      <c r="H20" s="4"/>
      <c r="I20" s="6">
        <v>5</v>
      </c>
      <c r="L20" s="12" t="s">
        <v>76</v>
      </c>
      <c r="M20" s="13" t="s">
        <v>74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t="s">
        <v>89</v>
      </c>
      <c r="B21" t="s">
        <v>101</v>
      </c>
      <c r="C21" s="1">
        <f aca="true" t="shared" si="3" ref="C21:C26">Q10</f>
        <v>0</v>
      </c>
      <c r="D21" s="2">
        <v>1</v>
      </c>
      <c r="H21" s="4"/>
      <c r="I21" s="6"/>
      <c r="M21" s="13" t="s">
        <v>75</v>
      </c>
      <c r="N21">
        <v>375</v>
      </c>
      <c r="O21">
        <v>169</v>
      </c>
      <c r="P21">
        <v>108</v>
      </c>
      <c r="Q21">
        <v>92</v>
      </c>
      <c r="R21">
        <v>448</v>
      </c>
      <c r="S21">
        <v>152</v>
      </c>
      <c r="T21">
        <v>0</v>
      </c>
    </row>
    <row r="22" spans="2:20" ht="14">
      <c r="B22" t="s">
        <v>102</v>
      </c>
      <c r="C22" s="1">
        <f t="shared" si="3"/>
        <v>15</v>
      </c>
      <c r="G22" s="2">
        <v>4</v>
      </c>
      <c r="H22" s="4"/>
      <c r="I22" s="6"/>
      <c r="L22" s="14" t="s">
        <v>77</v>
      </c>
      <c r="M22" s="13" t="s">
        <v>74</v>
      </c>
      <c r="N22" s="1">
        <v>0</v>
      </c>
      <c r="O22" s="1">
        <v>0</v>
      </c>
      <c r="P22" s="1">
        <v>0</v>
      </c>
      <c r="Q22" s="1">
        <v>2</v>
      </c>
      <c r="R22" s="1">
        <v>5</v>
      </c>
      <c r="S22" s="1">
        <v>4</v>
      </c>
      <c r="T22" s="1">
        <v>0</v>
      </c>
    </row>
    <row r="23" spans="1:20" ht="12.75">
      <c r="A23" t="s">
        <v>90</v>
      </c>
      <c r="B23" t="s">
        <v>101</v>
      </c>
      <c r="C23" s="1">
        <f t="shared" si="3"/>
        <v>31</v>
      </c>
      <c r="E23" s="4">
        <v>1</v>
      </c>
      <c r="H23" s="4"/>
      <c r="I23" s="6"/>
      <c r="M23" s="13" t="s">
        <v>75</v>
      </c>
      <c r="N23">
        <v>161</v>
      </c>
      <c r="O23">
        <v>146</v>
      </c>
      <c r="P23">
        <v>107</v>
      </c>
      <c r="Q23">
        <v>63</v>
      </c>
      <c r="R23">
        <v>435</v>
      </c>
      <c r="S23">
        <v>119</v>
      </c>
      <c r="T23" s="1">
        <v>232</v>
      </c>
    </row>
    <row r="24" spans="2:9" ht="12.75">
      <c r="B24" t="s">
        <v>102</v>
      </c>
      <c r="C24" s="1">
        <f t="shared" si="3"/>
        <v>0</v>
      </c>
      <c r="H24" s="4">
        <v>4</v>
      </c>
      <c r="I24" s="6"/>
    </row>
    <row r="25" spans="1:9" ht="12.75">
      <c r="A25" t="s">
        <v>91</v>
      </c>
      <c r="B25" t="s">
        <v>101</v>
      </c>
      <c r="C25" s="1">
        <f t="shared" si="3"/>
        <v>40</v>
      </c>
      <c r="F25" s="6">
        <v>1</v>
      </c>
      <c r="H25" s="4"/>
      <c r="I25" s="6"/>
    </row>
    <row r="26" spans="2:9" ht="12.75">
      <c r="B26" t="s">
        <v>102</v>
      </c>
      <c r="C26" s="1">
        <f t="shared" si="3"/>
        <v>18</v>
      </c>
      <c r="H26" s="4"/>
      <c r="I26" s="6">
        <v>4</v>
      </c>
    </row>
    <row r="27" spans="1:9" ht="12.75">
      <c r="A27" t="s">
        <v>92</v>
      </c>
      <c r="B27" t="s">
        <v>101</v>
      </c>
      <c r="C27" s="1">
        <f aca="true" t="shared" si="4" ref="C27:C32">R10</f>
        <v>0</v>
      </c>
      <c r="D27" s="2">
        <v>1</v>
      </c>
      <c r="H27" s="4"/>
      <c r="I27" s="6"/>
    </row>
    <row r="28" spans="2:9" ht="12.75">
      <c r="B28" t="s">
        <v>102</v>
      </c>
      <c r="C28" s="1">
        <f t="shared" si="4"/>
        <v>167</v>
      </c>
      <c r="G28" s="2">
        <v>3</v>
      </c>
      <c r="H28" s="4"/>
      <c r="I28" s="6"/>
    </row>
    <row r="29" spans="1:9" ht="12.75">
      <c r="A29" t="s">
        <v>93</v>
      </c>
      <c r="B29" t="s">
        <v>101</v>
      </c>
      <c r="C29" s="1">
        <f t="shared" si="4"/>
        <v>235</v>
      </c>
      <c r="E29" s="4">
        <v>1</v>
      </c>
      <c r="H29" s="4"/>
      <c r="I29" s="6"/>
    </row>
    <row r="30" spans="2:9" ht="12.75">
      <c r="B30" t="s">
        <v>102</v>
      </c>
      <c r="C30" s="1">
        <f t="shared" si="4"/>
        <v>0</v>
      </c>
      <c r="H30" s="4">
        <v>3</v>
      </c>
      <c r="I30" s="6"/>
    </row>
    <row r="31" spans="1:9" ht="12.75">
      <c r="A31" t="s">
        <v>94</v>
      </c>
      <c r="B31" t="s">
        <v>101</v>
      </c>
      <c r="C31" s="1">
        <f t="shared" si="4"/>
        <v>107</v>
      </c>
      <c r="F31" s="6">
        <v>1</v>
      </c>
      <c r="H31" s="4"/>
      <c r="I31" s="6"/>
    </row>
    <row r="32" spans="2:9" ht="12.75">
      <c r="B32" t="s">
        <v>102</v>
      </c>
      <c r="C32" s="1">
        <f t="shared" si="4"/>
        <v>136</v>
      </c>
      <c r="H32" s="4"/>
      <c r="I32" s="6">
        <v>3</v>
      </c>
    </row>
    <row r="33" spans="1:9" ht="12.75">
      <c r="A33" t="s">
        <v>95</v>
      </c>
      <c r="B33" t="s">
        <v>101</v>
      </c>
      <c r="C33" s="1">
        <f aca="true" t="shared" si="5" ref="C33:C38">S10</f>
        <v>0</v>
      </c>
      <c r="D33" s="2">
        <v>1</v>
      </c>
      <c r="H33" s="4"/>
      <c r="I33" s="6"/>
    </row>
    <row r="34" spans="2:9" ht="12.75">
      <c r="B34" t="s">
        <v>102</v>
      </c>
      <c r="C34" s="1">
        <f t="shared" si="5"/>
        <v>42</v>
      </c>
      <c r="G34" s="2">
        <v>2</v>
      </c>
      <c r="H34" s="4"/>
      <c r="I34" s="6"/>
    </row>
    <row r="35" spans="1:9" ht="12.75">
      <c r="A35" t="s">
        <v>96</v>
      </c>
      <c r="B35" t="s">
        <v>101</v>
      </c>
      <c r="C35" s="1">
        <f t="shared" si="5"/>
        <v>0</v>
      </c>
      <c r="E35" s="4">
        <v>1</v>
      </c>
      <c r="H35" s="4"/>
      <c r="I35" s="6"/>
    </row>
    <row r="36" spans="2:9" ht="12.75">
      <c r="B36" t="s">
        <v>102</v>
      </c>
      <c r="C36" s="1">
        <f t="shared" si="5"/>
        <v>43</v>
      </c>
      <c r="H36" s="4">
        <v>2</v>
      </c>
      <c r="I36" s="6"/>
    </row>
    <row r="37" spans="1:9" ht="12.75">
      <c r="A37" t="s">
        <v>97</v>
      </c>
      <c r="B37" t="s">
        <v>101</v>
      </c>
      <c r="C37" s="1">
        <f t="shared" si="5"/>
        <v>13</v>
      </c>
      <c r="F37" s="6">
        <v>1</v>
      </c>
      <c r="H37" s="4"/>
      <c r="I37" s="6"/>
    </row>
    <row r="38" spans="2:9" ht="12.75">
      <c r="B38" t="s">
        <v>102</v>
      </c>
      <c r="C38" s="1">
        <f t="shared" si="5"/>
        <v>59</v>
      </c>
      <c r="H38" s="4"/>
      <c r="I38" s="6">
        <v>2</v>
      </c>
    </row>
    <row r="39" spans="1:9" ht="12.75">
      <c r="A39" t="s">
        <v>98</v>
      </c>
      <c r="B39" t="s">
        <v>101</v>
      </c>
      <c r="C39" s="1">
        <f aca="true" t="shared" si="6" ref="C39:C44">T10</f>
        <v>0</v>
      </c>
      <c r="D39" s="2">
        <v>1</v>
      </c>
      <c r="H39" s="4"/>
      <c r="I39" s="6"/>
    </row>
    <row r="40" spans="2:9" ht="12.75">
      <c r="B40" t="s">
        <v>102</v>
      </c>
      <c r="C40" s="1">
        <f t="shared" si="6"/>
        <v>119</v>
      </c>
      <c r="G40" s="2">
        <v>1</v>
      </c>
      <c r="H40" s="4"/>
      <c r="I40" s="6"/>
    </row>
    <row r="41" spans="1:9" ht="12.75">
      <c r="A41" t="s">
        <v>99</v>
      </c>
      <c r="B41" t="s">
        <v>101</v>
      </c>
      <c r="C41" s="1">
        <f t="shared" si="6"/>
        <v>0</v>
      </c>
      <c r="E41" s="4">
        <v>1</v>
      </c>
      <c r="H41" s="4"/>
      <c r="I41" s="6"/>
    </row>
    <row r="42" spans="2:9" ht="12.75">
      <c r="B42" t="s">
        <v>102</v>
      </c>
      <c r="C42" s="1">
        <v>119</v>
      </c>
      <c r="H42" s="4">
        <v>1</v>
      </c>
      <c r="I42" s="6"/>
    </row>
    <row r="43" spans="1:9" ht="12.75">
      <c r="A43" t="s">
        <v>100</v>
      </c>
      <c r="B43" t="s">
        <v>101</v>
      </c>
      <c r="C43" s="1">
        <f t="shared" si="6"/>
        <v>17</v>
      </c>
      <c r="F43" s="6">
        <v>1</v>
      </c>
      <c r="H43" s="4"/>
      <c r="I43" s="6"/>
    </row>
    <row r="44" spans="2:12" ht="12.75">
      <c r="B44" t="s">
        <v>102</v>
      </c>
      <c r="C44" s="1">
        <f t="shared" si="6"/>
        <v>108</v>
      </c>
      <c r="H44" s="4"/>
      <c r="I44" s="6">
        <v>1</v>
      </c>
      <c r="L44" s="10"/>
    </row>
    <row r="45" spans="1:19" ht="14">
      <c r="A45" s="4" t="s">
        <v>60</v>
      </c>
      <c r="B45" s="4" t="s">
        <v>101</v>
      </c>
      <c r="C45" s="5">
        <f aca="true" t="shared" si="7" ref="C45:C50">N18</f>
        <v>0</v>
      </c>
      <c r="D45" s="2">
        <v>1</v>
      </c>
      <c r="H45" s="4"/>
      <c r="I45" s="6"/>
      <c r="K45" s="11"/>
      <c r="M45" s="1"/>
      <c r="N45" s="1"/>
      <c r="O45" s="1"/>
      <c r="P45" s="1"/>
      <c r="Q45" s="1"/>
      <c r="R45" s="1"/>
      <c r="S45" s="1"/>
    </row>
    <row r="46" spans="1:9" ht="12.75">
      <c r="A46" s="4"/>
      <c r="B46" s="4" t="s">
        <v>102</v>
      </c>
      <c r="C46" s="5">
        <f t="shared" si="7"/>
        <v>484</v>
      </c>
      <c r="H46" s="4"/>
      <c r="I46" s="6"/>
    </row>
    <row r="47" spans="1:11" ht="14">
      <c r="A47" s="4" t="s">
        <v>61</v>
      </c>
      <c r="B47" s="4" t="s">
        <v>101</v>
      </c>
      <c r="C47" s="5">
        <f t="shared" si="7"/>
        <v>0</v>
      </c>
      <c r="E47" s="4">
        <v>1</v>
      </c>
      <c r="K47" s="12"/>
    </row>
    <row r="48" spans="1:3" ht="12.75">
      <c r="A48" s="4"/>
      <c r="B48" s="4" t="s">
        <v>102</v>
      </c>
      <c r="C48" s="5">
        <f t="shared" si="7"/>
        <v>375</v>
      </c>
    </row>
    <row r="49" spans="1:11" ht="14">
      <c r="A49" s="4" t="s">
        <v>62</v>
      </c>
      <c r="B49" s="4" t="s">
        <v>101</v>
      </c>
      <c r="C49" s="5">
        <f t="shared" si="7"/>
        <v>0</v>
      </c>
      <c r="F49" s="6">
        <v>1</v>
      </c>
      <c r="K49" s="14"/>
    </row>
    <row r="50" spans="1:3" ht="12.75">
      <c r="A50" s="4"/>
      <c r="B50" s="4" t="s">
        <v>102</v>
      </c>
      <c r="C50" s="5">
        <f t="shared" si="7"/>
        <v>161</v>
      </c>
    </row>
    <row r="51" spans="1:4" ht="12.75">
      <c r="A51" s="4" t="s">
        <v>63</v>
      </c>
      <c r="B51" s="4" t="s">
        <v>101</v>
      </c>
      <c r="C51" s="5">
        <f aca="true" t="shared" si="8" ref="C51:C56">O18</f>
        <v>0</v>
      </c>
      <c r="D51" s="2">
        <v>1</v>
      </c>
    </row>
    <row r="52" spans="1:3" ht="12.75">
      <c r="A52" s="4"/>
      <c r="B52" s="4" t="s">
        <v>102</v>
      </c>
      <c r="C52" s="5">
        <f t="shared" si="8"/>
        <v>175</v>
      </c>
    </row>
    <row r="53" spans="1:11" ht="14">
      <c r="A53" s="4" t="s">
        <v>64</v>
      </c>
      <c r="B53" s="4" t="s">
        <v>101</v>
      </c>
      <c r="C53" s="5">
        <f t="shared" si="8"/>
        <v>0</v>
      </c>
      <c r="E53" s="4">
        <v>1</v>
      </c>
      <c r="K53" s="11"/>
    </row>
    <row r="54" spans="1:11" ht="14">
      <c r="A54" s="4"/>
      <c r="B54" s="4" t="s">
        <v>102</v>
      </c>
      <c r="C54" s="5">
        <f t="shared" si="8"/>
        <v>169</v>
      </c>
      <c r="K54" s="12"/>
    </row>
    <row r="55" spans="1:11" ht="14">
      <c r="A55" s="4" t="s">
        <v>65</v>
      </c>
      <c r="B55" s="4" t="s">
        <v>101</v>
      </c>
      <c r="C55" s="5">
        <f t="shared" si="8"/>
        <v>0</v>
      </c>
      <c r="F55" s="6">
        <v>1</v>
      </c>
      <c r="K55" s="14"/>
    </row>
    <row r="56" spans="1:3" ht="12.75">
      <c r="A56" s="4"/>
      <c r="B56" s="4" t="s">
        <v>102</v>
      </c>
      <c r="C56" s="5">
        <f t="shared" si="8"/>
        <v>146</v>
      </c>
    </row>
    <row r="57" spans="1:4" ht="12.75">
      <c r="A57" s="4" t="s">
        <v>66</v>
      </c>
      <c r="B57" s="4" t="s">
        <v>101</v>
      </c>
      <c r="C57" s="5">
        <f aca="true" t="shared" si="9" ref="C57:C62">P18</f>
        <v>0</v>
      </c>
      <c r="D57" s="2">
        <v>1</v>
      </c>
    </row>
    <row r="58" spans="1:3" ht="12.75">
      <c r="A58" s="4"/>
      <c r="B58" s="4" t="s">
        <v>102</v>
      </c>
      <c r="C58" s="5">
        <f t="shared" si="9"/>
        <v>90</v>
      </c>
    </row>
    <row r="59" spans="1:5" ht="12.75">
      <c r="A59" s="4" t="s">
        <v>67</v>
      </c>
      <c r="B59" s="4" t="s">
        <v>101</v>
      </c>
      <c r="C59" s="5">
        <f t="shared" si="9"/>
        <v>0</v>
      </c>
      <c r="E59" s="4">
        <v>1</v>
      </c>
    </row>
    <row r="60" spans="1:3" ht="12.75">
      <c r="A60" s="4"/>
      <c r="B60" s="4" t="s">
        <v>102</v>
      </c>
      <c r="C60" s="5">
        <f t="shared" si="9"/>
        <v>108</v>
      </c>
    </row>
    <row r="61" spans="1:6" ht="12.75">
      <c r="A61" s="4" t="s">
        <v>68</v>
      </c>
      <c r="B61" s="4" t="s">
        <v>101</v>
      </c>
      <c r="C61" s="5">
        <f t="shared" si="9"/>
        <v>0</v>
      </c>
      <c r="F61" s="6">
        <v>1</v>
      </c>
    </row>
    <row r="62" spans="1:3" ht="12.75">
      <c r="A62" s="4"/>
      <c r="B62" s="4" t="s">
        <v>102</v>
      </c>
      <c r="C62" s="5">
        <f t="shared" si="9"/>
        <v>107</v>
      </c>
    </row>
    <row r="63" spans="1:4" ht="12.75">
      <c r="A63" s="4" t="s">
        <v>69</v>
      </c>
      <c r="B63" s="4" t="s">
        <v>101</v>
      </c>
      <c r="C63" s="5">
        <f aca="true" t="shared" si="10" ref="C63:C68">Q18</f>
        <v>0</v>
      </c>
      <c r="D63" s="2">
        <v>1</v>
      </c>
    </row>
    <row r="64" spans="1:3" ht="12.75">
      <c r="A64" s="4"/>
      <c r="B64" s="4" t="s">
        <v>102</v>
      </c>
      <c r="C64" s="5">
        <f t="shared" si="10"/>
        <v>108</v>
      </c>
    </row>
    <row r="65" spans="1:5" ht="12.75">
      <c r="A65" s="4" t="s">
        <v>70</v>
      </c>
      <c r="B65" s="4" t="s">
        <v>101</v>
      </c>
      <c r="C65" s="5">
        <f t="shared" si="10"/>
        <v>0</v>
      </c>
      <c r="E65" s="4">
        <v>1</v>
      </c>
    </row>
    <row r="66" spans="1:3" ht="12.75">
      <c r="A66" s="4"/>
      <c r="B66" s="4" t="s">
        <v>102</v>
      </c>
      <c r="C66" s="5">
        <f t="shared" si="10"/>
        <v>92</v>
      </c>
    </row>
    <row r="67" spans="1:6" ht="12.75">
      <c r="A67" s="4" t="s">
        <v>71</v>
      </c>
      <c r="B67" s="4" t="s">
        <v>101</v>
      </c>
      <c r="C67" s="5">
        <f t="shared" si="10"/>
        <v>2</v>
      </c>
      <c r="F67" s="6">
        <v>1</v>
      </c>
    </row>
    <row r="68" spans="1:3" ht="12.75">
      <c r="A68" s="4"/>
      <c r="B68" s="4" t="s">
        <v>102</v>
      </c>
      <c r="C68" s="5">
        <f t="shared" si="10"/>
        <v>63</v>
      </c>
    </row>
    <row r="69" spans="1:4" ht="12.75">
      <c r="A69" s="4" t="s">
        <v>27</v>
      </c>
      <c r="B69" s="4" t="s">
        <v>101</v>
      </c>
      <c r="C69" s="5">
        <f aca="true" t="shared" si="11" ref="C69:C74">R18</f>
        <v>0</v>
      </c>
      <c r="D69" s="2">
        <v>1</v>
      </c>
    </row>
    <row r="70" spans="1:3" ht="12.75">
      <c r="A70" s="4"/>
      <c r="B70" s="4" t="s">
        <v>102</v>
      </c>
      <c r="C70" s="5">
        <f t="shared" si="11"/>
        <v>516</v>
      </c>
    </row>
    <row r="71" spans="1:5" ht="12.75">
      <c r="A71" s="4" t="s">
        <v>28</v>
      </c>
      <c r="B71" s="4" t="s">
        <v>101</v>
      </c>
      <c r="C71" s="5">
        <f t="shared" si="11"/>
        <v>0</v>
      </c>
      <c r="E71" s="4">
        <v>1</v>
      </c>
    </row>
    <row r="72" spans="1:3" ht="12.75">
      <c r="A72" s="4"/>
      <c r="B72" s="4" t="s">
        <v>102</v>
      </c>
      <c r="C72" s="5">
        <f t="shared" si="11"/>
        <v>448</v>
      </c>
    </row>
    <row r="73" spans="1:6" ht="12.75">
      <c r="A73" s="4" t="s">
        <v>29</v>
      </c>
      <c r="B73" s="4" t="s">
        <v>101</v>
      </c>
      <c r="C73" s="5">
        <f t="shared" si="11"/>
        <v>5</v>
      </c>
      <c r="F73" s="6">
        <v>1</v>
      </c>
    </row>
    <row r="74" spans="1:3" ht="12.75">
      <c r="A74" s="4"/>
      <c r="B74" s="4" t="s">
        <v>102</v>
      </c>
      <c r="C74" s="5">
        <f t="shared" si="11"/>
        <v>435</v>
      </c>
    </row>
    <row r="75" spans="1:4" ht="12.75">
      <c r="A75" s="4" t="s">
        <v>30</v>
      </c>
      <c r="B75" s="4" t="s">
        <v>101</v>
      </c>
      <c r="C75" s="5">
        <f aca="true" t="shared" si="12" ref="C75:C80">S18</f>
        <v>0</v>
      </c>
      <c r="D75" s="2">
        <v>1</v>
      </c>
    </row>
    <row r="76" spans="1:3" ht="12.75">
      <c r="A76" s="4"/>
      <c r="B76" s="4" t="s">
        <v>102</v>
      </c>
      <c r="C76" s="5">
        <f t="shared" si="12"/>
        <v>153</v>
      </c>
    </row>
    <row r="77" spans="1:5" ht="12.75">
      <c r="A77" s="4" t="s">
        <v>31</v>
      </c>
      <c r="B77" s="4" t="s">
        <v>101</v>
      </c>
      <c r="C77" s="5">
        <f t="shared" si="12"/>
        <v>0</v>
      </c>
      <c r="E77" s="4">
        <v>1</v>
      </c>
    </row>
    <row r="78" spans="1:3" ht="12.75">
      <c r="A78" s="4"/>
      <c r="B78" s="4" t="s">
        <v>102</v>
      </c>
      <c r="C78" s="5">
        <f t="shared" si="12"/>
        <v>152</v>
      </c>
    </row>
    <row r="79" spans="1:6" ht="12.75">
      <c r="A79" s="4" t="s">
        <v>32</v>
      </c>
      <c r="B79" s="4" t="s">
        <v>101</v>
      </c>
      <c r="C79" s="5">
        <f t="shared" si="12"/>
        <v>4</v>
      </c>
      <c r="F79" s="6">
        <v>1</v>
      </c>
    </row>
    <row r="80" spans="1:3" ht="12.75">
      <c r="A80" s="4"/>
      <c r="B80" s="4" t="s">
        <v>102</v>
      </c>
      <c r="C80" s="5">
        <f t="shared" si="12"/>
        <v>119</v>
      </c>
    </row>
    <row r="81" spans="1:4" ht="12.75">
      <c r="A81" s="4" t="s">
        <v>33</v>
      </c>
      <c r="B81" s="4" t="s">
        <v>101</v>
      </c>
      <c r="C81" s="5">
        <f aca="true" t="shared" si="13" ref="C81:C86">T18</f>
        <v>0</v>
      </c>
      <c r="D81" s="2">
        <v>1</v>
      </c>
    </row>
    <row r="82" spans="1:3" ht="12.75">
      <c r="A82" s="4"/>
      <c r="B82" s="4" t="s">
        <v>102</v>
      </c>
      <c r="C82" s="5">
        <v>238</v>
      </c>
    </row>
    <row r="83" spans="1:5" ht="12.75">
      <c r="A83" s="4" t="s">
        <v>34</v>
      </c>
      <c r="B83" s="4" t="s">
        <v>101</v>
      </c>
      <c r="C83" s="5">
        <f t="shared" si="13"/>
        <v>0</v>
      </c>
      <c r="E83" s="4">
        <v>1</v>
      </c>
    </row>
    <row r="84" spans="1:3" ht="12.75">
      <c r="A84" s="4"/>
      <c r="B84" s="4" t="s">
        <v>102</v>
      </c>
      <c r="C84" s="5">
        <f t="shared" si="13"/>
        <v>0</v>
      </c>
    </row>
    <row r="85" spans="1:6" ht="12.75">
      <c r="A85" s="4" t="s">
        <v>35</v>
      </c>
      <c r="B85" s="4" t="s">
        <v>101</v>
      </c>
      <c r="C85" s="5">
        <f t="shared" si="13"/>
        <v>0</v>
      </c>
      <c r="F85" s="6">
        <v>1</v>
      </c>
    </row>
    <row r="86" spans="1:3" ht="12.75">
      <c r="A86" s="4"/>
      <c r="B86" s="4" t="s">
        <v>102</v>
      </c>
      <c r="C86" s="5">
        <f t="shared" si="13"/>
        <v>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 topLeftCell="A1">
      <selection activeCell="K4" sqref="K4"/>
    </sheetView>
  </sheetViews>
  <sheetFormatPr defaultColWidth="8.8515625" defaultRowHeight="12.75"/>
  <cols>
    <col min="1" max="1" width="23.8515625" style="0" bestFit="1" customWidth="1"/>
    <col min="4" max="4" width="10.8515625" style="0" customWidth="1"/>
  </cols>
  <sheetData>
    <row r="1" spans="4:9" ht="12.75">
      <c r="D1" t="s">
        <v>103</v>
      </c>
      <c r="E1" t="s">
        <v>104</v>
      </c>
      <c r="F1" t="s">
        <v>0</v>
      </c>
      <c r="G1" t="s">
        <v>4</v>
      </c>
      <c r="H1" t="s">
        <v>5</v>
      </c>
      <c r="I1" t="s">
        <v>6</v>
      </c>
    </row>
    <row r="2" spans="4:19" ht="12.75">
      <c r="D2" t="s">
        <v>1</v>
      </c>
      <c r="E2" t="s">
        <v>2</v>
      </c>
      <c r="F2" t="s">
        <v>3</v>
      </c>
      <c r="G2" t="s">
        <v>7</v>
      </c>
      <c r="H2" t="s">
        <v>8</v>
      </c>
      <c r="I2" t="s">
        <v>9</v>
      </c>
      <c r="J2" t="s">
        <v>56</v>
      </c>
      <c r="K2" t="s">
        <v>55</v>
      </c>
      <c r="L2" t="s">
        <v>36</v>
      </c>
      <c r="M2" t="s">
        <v>37</v>
      </c>
      <c r="N2" t="s">
        <v>40</v>
      </c>
      <c r="O2" t="s">
        <v>39</v>
      </c>
      <c r="P2" t="s">
        <v>41</v>
      </c>
      <c r="S2" t="s">
        <v>42</v>
      </c>
    </row>
    <row r="3" spans="3:19" ht="12.75">
      <c r="C3" t="s">
        <v>38</v>
      </c>
      <c r="D3" s="19">
        <v>14.592512790948506</v>
      </c>
      <c r="E3" s="19">
        <v>24.258082132133467</v>
      </c>
      <c r="F3" s="19">
        <v>3.3410722725205555</v>
      </c>
      <c r="G3" s="19">
        <v>2.6771298798446908</v>
      </c>
      <c r="H3" s="19">
        <v>9.733617065136027</v>
      </c>
      <c r="I3" s="19">
        <v>1.0429165690373745</v>
      </c>
      <c r="S3" s="19">
        <f>D3</f>
        <v>14.592512790948506</v>
      </c>
    </row>
    <row r="4" spans="1:19" ht="12.75">
      <c r="A4" t="s">
        <v>80</v>
      </c>
      <c r="B4" t="s">
        <v>101</v>
      </c>
      <c r="C4">
        <v>151</v>
      </c>
      <c r="D4">
        <v>1</v>
      </c>
      <c r="J4">
        <f aca="true" t="shared" si="0" ref="J4:J45">SUMPRODUCT(D$3:I$3,D4:I4)</f>
        <v>14.592512790948506</v>
      </c>
      <c r="K4">
        <f>NORMDIST(0,J4-J5,2^0.5,TRUE)</f>
        <v>0.9983195986932885</v>
      </c>
      <c r="L4">
        <f>LN(K4)</f>
        <v>-0.001681814764660333</v>
      </c>
      <c r="M4" t="e">
        <f>SUMPRODUCT(C4:C45,L4:L45)</f>
        <v>#NUM!</v>
      </c>
      <c r="N4">
        <f>C4/SUM(C4:C5)</f>
        <v>0.9741935483870968</v>
      </c>
      <c r="O4">
        <f>ABS(K4-N4)</f>
        <v>0.024126050306191638</v>
      </c>
      <c r="P4">
        <f>AVERAGE(O4:O45)</f>
        <v>0.008770089205543985</v>
      </c>
      <c r="S4" s="19">
        <f>E3</f>
        <v>24.258082132133467</v>
      </c>
    </row>
    <row r="5" spans="2:19" ht="12.75">
      <c r="B5" t="s">
        <v>102</v>
      </c>
      <c r="C5">
        <v>4</v>
      </c>
      <c r="G5">
        <v>7</v>
      </c>
      <c r="J5">
        <f t="shared" si="0"/>
        <v>18.739909158912834</v>
      </c>
      <c r="K5">
        <f>1-K4</f>
        <v>0.001680401306711543</v>
      </c>
      <c r="L5">
        <f>LN(K5)</f>
        <v>-6.388722641050007</v>
      </c>
      <c r="N5">
        <f>1-N4</f>
        <v>0.02580645161290318</v>
      </c>
      <c r="S5" s="19">
        <f>F3</f>
        <v>3.3410722725205555</v>
      </c>
    </row>
    <row r="6" spans="1:19" ht="12.75">
      <c r="A6" t="s">
        <v>81</v>
      </c>
      <c r="B6" t="s">
        <v>101</v>
      </c>
      <c r="C6">
        <v>264</v>
      </c>
      <c r="E6">
        <v>1</v>
      </c>
      <c r="J6">
        <f t="shared" si="0"/>
        <v>24.258082132133467</v>
      </c>
      <c r="K6">
        <f>NORMDIST(0,J6-J7,2^0.5,TRUE)</f>
        <v>1</v>
      </c>
      <c r="L6">
        <f>LN(K6)</f>
        <v>0</v>
      </c>
      <c r="N6">
        <f>C6/SUM(C6:C7)</f>
        <v>1</v>
      </c>
      <c r="O6">
        <f>ABS(K6-N6)</f>
        <v>0</v>
      </c>
      <c r="S6" s="19">
        <f>G3</f>
        <v>2.6771298798446908</v>
      </c>
    </row>
    <row r="7" spans="2:19" ht="12.75">
      <c r="B7" t="s">
        <v>102</v>
      </c>
      <c r="C7">
        <v>0</v>
      </c>
      <c r="H7">
        <v>7</v>
      </c>
      <c r="J7">
        <f t="shared" si="0"/>
        <v>68.13531945595219</v>
      </c>
      <c r="K7">
        <f>1-K6</f>
        <v>0</v>
      </c>
      <c r="N7">
        <f>1-N6</f>
        <v>0</v>
      </c>
      <c r="S7" s="19">
        <f>H3</f>
        <v>9.733617065136027</v>
      </c>
    </row>
    <row r="8" spans="1:19" ht="12.75">
      <c r="A8" t="s">
        <v>82</v>
      </c>
      <c r="B8" t="s">
        <v>101</v>
      </c>
      <c r="C8">
        <v>470</v>
      </c>
      <c r="F8">
        <v>1</v>
      </c>
      <c r="J8">
        <f t="shared" si="0"/>
        <v>3.3410722725205555</v>
      </c>
      <c r="K8">
        <f>NORMDIST(0,J8-J9,2^0.5,TRUE)</f>
        <v>0.9974423259792585</v>
      </c>
      <c r="L8">
        <f aca="true" t="shared" si="1" ref="L8:L45">LN(K8)</f>
        <v>-0.0025609504568356884</v>
      </c>
      <c r="N8">
        <f>C8/SUM(C8:C9)</f>
        <v>0.9832635983263598</v>
      </c>
      <c r="O8">
        <f>ABS(K8-N8)</f>
        <v>0.014178727652898737</v>
      </c>
      <c r="S8" s="19">
        <f>I3</f>
        <v>1.0429165690373745</v>
      </c>
    </row>
    <row r="9" spans="2:14" ht="12.75">
      <c r="B9" t="s">
        <v>102</v>
      </c>
      <c r="C9">
        <v>8</v>
      </c>
      <c r="I9">
        <v>7</v>
      </c>
      <c r="J9">
        <f t="shared" si="0"/>
        <v>7.3004159832616216</v>
      </c>
      <c r="K9">
        <f>1-K8</f>
        <v>0.002557674020741474</v>
      </c>
      <c r="L9">
        <f t="shared" si="1"/>
        <v>-5.9686570191526584</v>
      </c>
      <c r="N9">
        <f>1-N8</f>
        <v>0.01673640167364021</v>
      </c>
    </row>
    <row r="10" spans="1:15" ht="12.75">
      <c r="A10" t="s">
        <v>83</v>
      </c>
      <c r="B10" t="s">
        <v>101</v>
      </c>
      <c r="C10">
        <v>57</v>
      </c>
      <c r="D10">
        <v>1</v>
      </c>
      <c r="J10">
        <f t="shared" si="0"/>
        <v>14.592512790948506</v>
      </c>
      <c r="K10">
        <f>NORMDIST(0,J10-J11,2^0.5,TRUE)</f>
        <v>0.8507453390298203</v>
      </c>
      <c r="L10">
        <f t="shared" si="1"/>
        <v>-0.16164244427634697</v>
      </c>
      <c r="N10">
        <f>C10/SUM(C10:C11)</f>
        <v>0.8507462686567164</v>
      </c>
      <c r="O10">
        <f>ABS(K10-N10)</f>
        <v>9.296268961289655E-07</v>
      </c>
    </row>
    <row r="11" spans="2:14" ht="12.75">
      <c r="B11" t="s">
        <v>102</v>
      </c>
      <c r="C11">
        <v>10</v>
      </c>
      <c r="G11">
        <v>6</v>
      </c>
      <c r="J11">
        <f t="shared" si="0"/>
        <v>16.062779279068145</v>
      </c>
      <c r="K11">
        <f>1-K10</f>
        <v>0.1492546609701797</v>
      </c>
      <c r="L11">
        <f t="shared" si="1"/>
        <v>-1.9021012979161134</v>
      </c>
      <c r="N11">
        <f>1-N10</f>
        <v>0.14925373134328357</v>
      </c>
    </row>
    <row r="12" spans="1:15" ht="12.75">
      <c r="A12" t="s">
        <v>84</v>
      </c>
      <c r="B12" t="s">
        <v>101</v>
      </c>
      <c r="C12">
        <v>73</v>
      </c>
      <c r="E12">
        <v>1</v>
      </c>
      <c r="J12">
        <f t="shared" si="0"/>
        <v>24.258082132133467</v>
      </c>
      <c r="K12">
        <f>NORMDIST(0,J12-J13,2^0.5,TRUE)</f>
        <v>1</v>
      </c>
      <c r="L12">
        <f t="shared" si="1"/>
        <v>0</v>
      </c>
      <c r="N12">
        <f>C12/SUM(C12:C13)</f>
        <v>1</v>
      </c>
      <c r="O12">
        <f>ABS(K12-N12)</f>
        <v>0</v>
      </c>
    </row>
    <row r="13" spans="2:14" ht="12.75">
      <c r="B13" t="s">
        <v>102</v>
      </c>
      <c r="C13">
        <v>0</v>
      </c>
      <c r="H13">
        <v>6</v>
      </c>
      <c r="J13">
        <f t="shared" si="0"/>
        <v>58.40170239081616</v>
      </c>
      <c r="K13">
        <f>1-K12</f>
        <v>0</v>
      </c>
      <c r="N13">
        <f>1-N12</f>
        <v>0</v>
      </c>
    </row>
    <row r="14" spans="1:15" ht="12.75">
      <c r="A14" t="s">
        <v>85</v>
      </c>
      <c r="B14" t="s">
        <v>101</v>
      </c>
      <c r="C14">
        <v>95</v>
      </c>
      <c r="F14">
        <v>1</v>
      </c>
      <c r="J14">
        <f t="shared" si="0"/>
        <v>3.3410722725205555</v>
      </c>
      <c r="K14">
        <f>NORMDIST(0,J14-J15,2^0.5,TRUE)</f>
        <v>0.9804068596403102</v>
      </c>
      <c r="L14">
        <f t="shared" si="1"/>
        <v>-0.01978763057551473</v>
      </c>
      <c r="N14">
        <f>C14/SUM(C14:C15)</f>
        <v>0.9895833333333334</v>
      </c>
      <c r="O14">
        <f>ABS(K14-N14)</f>
        <v>0.009176473693023213</v>
      </c>
    </row>
    <row r="15" spans="2:14" ht="12.75">
      <c r="B15" t="s">
        <v>102</v>
      </c>
      <c r="C15">
        <v>1</v>
      </c>
      <c r="I15">
        <v>6</v>
      </c>
      <c r="J15">
        <f t="shared" si="0"/>
        <v>6.257499414224247</v>
      </c>
      <c r="K15">
        <f>1-K14</f>
        <v>0.019593140359689842</v>
      </c>
      <c r="L15">
        <f t="shared" si="1"/>
        <v>-3.9325757556520133</v>
      </c>
      <c r="N15">
        <f>1-N14</f>
        <v>0.01041666666666663</v>
      </c>
    </row>
    <row r="16" spans="1:15" ht="12.75">
      <c r="A16" t="s">
        <v>86</v>
      </c>
      <c r="B16" t="s">
        <v>101</v>
      </c>
      <c r="C16">
        <v>12</v>
      </c>
      <c r="D16">
        <v>1</v>
      </c>
      <c r="J16">
        <f t="shared" si="0"/>
        <v>14.592512790948506</v>
      </c>
      <c r="K16">
        <f>NORMDIST(0,J16-J17,2^0.5,TRUE)</f>
        <v>0.1967239473349007</v>
      </c>
      <c r="L16">
        <f t="shared" si="1"/>
        <v>-1.6259538155226643</v>
      </c>
      <c r="N16">
        <f>C16/SUM(C16:C17)</f>
        <v>0.19672131147540983</v>
      </c>
      <c r="O16">
        <f>ABS(K16-N16)</f>
        <v>2.6358594908681976E-06</v>
      </c>
    </row>
    <row r="17" spans="2:14" ht="12.75">
      <c r="B17" t="s">
        <v>102</v>
      </c>
      <c r="C17">
        <v>49</v>
      </c>
      <c r="G17">
        <v>5</v>
      </c>
      <c r="J17">
        <f t="shared" si="0"/>
        <v>13.385649399223453</v>
      </c>
      <c r="K17">
        <f>1-K16</f>
        <v>0.8032760526650993</v>
      </c>
      <c r="L17">
        <f t="shared" si="1"/>
        <v>-0.21905684744416928</v>
      </c>
      <c r="N17">
        <f>1-N16</f>
        <v>0.8032786885245902</v>
      </c>
    </row>
    <row r="18" spans="1:15" ht="12.75">
      <c r="A18" t="s">
        <v>87</v>
      </c>
      <c r="B18" t="s">
        <v>101</v>
      </c>
      <c r="C18">
        <v>43</v>
      </c>
      <c r="E18">
        <v>1</v>
      </c>
      <c r="J18">
        <f t="shared" si="0"/>
        <v>24.258082132133467</v>
      </c>
      <c r="K18">
        <f>NORMDIST(0,J18-J19,2^0.5,TRUE)</f>
        <v>1</v>
      </c>
      <c r="L18">
        <f t="shared" si="1"/>
        <v>0</v>
      </c>
      <c r="N18">
        <f>C18/SUM(C18:C19)</f>
        <v>1</v>
      </c>
      <c r="O18">
        <f>ABS(K18-N18)</f>
        <v>0</v>
      </c>
    </row>
    <row r="19" spans="2:14" ht="12.75">
      <c r="B19" t="s">
        <v>102</v>
      </c>
      <c r="C19">
        <v>0</v>
      </c>
      <c r="H19">
        <v>5</v>
      </c>
      <c r="J19">
        <f t="shared" si="0"/>
        <v>48.66808532568014</v>
      </c>
      <c r="K19">
        <f>1-K18</f>
        <v>0</v>
      </c>
      <c r="N19">
        <f>1-N18</f>
        <v>0</v>
      </c>
    </row>
    <row r="20" spans="1:15" ht="12.75">
      <c r="A20" t="s">
        <v>88</v>
      </c>
      <c r="B20" t="s">
        <v>101</v>
      </c>
      <c r="C20">
        <v>40</v>
      </c>
      <c r="F20">
        <v>1</v>
      </c>
      <c r="J20">
        <f t="shared" si="0"/>
        <v>3.3410722725205555</v>
      </c>
      <c r="K20">
        <f>NORMDIST(0,J20-J21,2^0.5,TRUE)</f>
        <v>0.9073766129074703</v>
      </c>
      <c r="L20">
        <f t="shared" si="1"/>
        <v>-0.09719768582536292</v>
      </c>
      <c r="N20">
        <f>C20/SUM(C20:C21)</f>
        <v>0.9090909090909091</v>
      </c>
      <c r="O20">
        <f>ABS(K20-N20)</f>
        <v>0.0017142961834387682</v>
      </c>
    </row>
    <row r="21" spans="2:14" ht="12.75">
      <c r="B21" t="s">
        <v>102</v>
      </c>
      <c r="C21">
        <v>4</v>
      </c>
      <c r="I21">
        <v>5</v>
      </c>
      <c r="J21">
        <f t="shared" si="0"/>
        <v>5.2145828451868725</v>
      </c>
      <c r="K21">
        <f>1-K20</f>
        <v>0.09262338709252971</v>
      </c>
      <c r="L21">
        <f t="shared" si="1"/>
        <v>-2.3792136088235214</v>
      </c>
      <c r="N21">
        <f>1-N20</f>
        <v>0.09090909090909094</v>
      </c>
    </row>
    <row r="22" spans="1:15" ht="12.75">
      <c r="A22" t="s">
        <v>89</v>
      </c>
      <c r="B22" t="s">
        <v>101</v>
      </c>
      <c r="C22">
        <v>0</v>
      </c>
      <c r="D22">
        <v>1</v>
      </c>
      <c r="J22">
        <f t="shared" si="0"/>
        <v>14.592512790948506</v>
      </c>
      <c r="K22">
        <f>NORMDIST(0,J22-J23,2^0.5,TRUE)</f>
        <v>0.0030126811201070013</v>
      </c>
      <c r="L22">
        <f t="shared" si="1"/>
        <v>-5.804924859115574</v>
      </c>
      <c r="N22">
        <f>C22/SUM(C22:C23)</f>
        <v>0</v>
      </c>
      <c r="O22">
        <f>ABS(K22-N22)</f>
        <v>0.0030126811201070013</v>
      </c>
    </row>
    <row r="23" spans="2:14" ht="12.75">
      <c r="B23" t="s">
        <v>102</v>
      </c>
      <c r="C23">
        <v>15</v>
      </c>
      <c r="G23">
        <v>4</v>
      </c>
      <c r="J23">
        <f t="shared" si="0"/>
        <v>10.708519519378763</v>
      </c>
      <c r="K23">
        <f>1-K22</f>
        <v>0.996987318879893</v>
      </c>
      <c r="L23">
        <f t="shared" si="1"/>
        <v>-0.0030172283791302427</v>
      </c>
      <c r="N23">
        <f>1-N22</f>
        <v>1</v>
      </c>
    </row>
    <row r="24" spans="1:15" ht="12.75">
      <c r="A24" t="s">
        <v>90</v>
      </c>
      <c r="B24" t="s">
        <v>101</v>
      </c>
      <c r="C24">
        <v>31</v>
      </c>
      <c r="E24">
        <v>1</v>
      </c>
      <c r="J24">
        <f t="shared" si="0"/>
        <v>24.258082132133467</v>
      </c>
      <c r="K24">
        <f>NORMDIST(0,J24-J25,2^0.5,TRUE)</f>
        <v>1</v>
      </c>
      <c r="L24">
        <f t="shared" si="1"/>
        <v>0</v>
      </c>
      <c r="N24">
        <f>C24/SUM(C24:C25)</f>
        <v>1</v>
      </c>
      <c r="O24">
        <f>ABS(K24-N24)</f>
        <v>0</v>
      </c>
    </row>
    <row r="25" spans="2:14" ht="12.75">
      <c r="B25" t="s">
        <v>102</v>
      </c>
      <c r="C25">
        <v>0</v>
      </c>
      <c r="H25">
        <v>4</v>
      </c>
      <c r="J25">
        <f t="shared" si="0"/>
        <v>38.93446826054411</v>
      </c>
      <c r="K25">
        <f>1-K24</f>
        <v>0</v>
      </c>
      <c r="L25" t="e">
        <f t="shared" si="1"/>
        <v>#NUM!</v>
      </c>
      <c r="N25">
        <f>1-N24</f>
        <v>0</v>
      </c>
    </row>
    <row r="26" spans="1:15" ht="12.75">
      <c r="A26" t="s">
        <v>91</v>
      </c>
      <c r="B26" t="s">
        <v>101</v>
      </c>
      <c r="C26">
        <v>40</v>
      </c>
      <c r="F26">
        <v>1</v>
      </c>
      <c r="J26">
        <f t="shared" si="0"/>
        <v>3.3410722725205555</v>
      </c>
      <c r="K26">
        <f>NORMDIST(0,J26-J27,2^0.5,TRUE)</f>
        <v>0.7215051418678992</v>
      </c>
      <c r="L26">
        <f t="shared" si="1"/>
        <v>-0.32641577415757095</v>
      </c>
      <c r="N26">
        <f>C26/SUM(C26:C27)</f>
        <v>0.6896551724137931</v>
      </c>
      <c r="O26">
        <f>ABS(K26-N26)</f>
        <v>0.03184996945410601</v>
      </c>
    </row>
    <row r="27" spans="2:14" ht="12.75">
      <c r="B27" t="s">
        <v>102</v>
      </c>
      <c r="C27">
        <v>18</v>
      </c>
      <c r="I27">
        <v>4</v>
      </c>
      <c r="J27">
        <f t="shared" si="0"/>
        <v>4.171666276149498</v>
      </c>
      <c r="K27">
        <f>1-K26</f>
        <v>0.27849485813210084</v>
      </c>
      <c r="L27">
        <f t="shared" si="1"/>
        <v>-1.2783556825065978</v>
      </c>
      <c r="N27">
        <f>1-N26</f>
        <v>0.31034482758620685</v>
      </c>
    </row>
    <row r="28" spans="1:15" ht="12.75">
      <c r="A28" t="s">
        <v>92</v>
      </c>
      <c r="B28" t="s">
        <v>101</v>
      </c>
      <c r="C28">
        <v>0</v>
      </c>
      <c r="D28">
        <v>1</v>
      </c>
      <c r="J28">
        <f t="shared" si="0"/>
        <v>14.592512790948506</v>
      </c>
      <c r="K28">
        <f>NORMDIST(0,J28-J29,2^0.5,TRUE)</f>
        <v>1.746986784727088E-06</v>
      </c>
      <c r="L28">
        <f t="shared" si="1"/>
        <v>-13.25761809139329</v>
      </c>
      <c r="N28">
        <f>C28/SUM(C28:C29)</f>
        <v>0</v>
      </c>
      <c r="O28">
        <f>ABS(K28-N28)</f>
        <v>1.746986784727088E-06</v>
      </c>
    </row>
    <row r="29" spans="2:14" ht="12.75">
      <c r="B29" t="s">
        <v>102</v>
      </c>
      <c r="C29">
        <v>167</v>
      </c>
      <c r="G29">
        <v>3</v>
      </c>
      <c r="J29">
        <f t="shared" si="0"/>
        <v>8.031389639534073</v>
      </c>
      <c r="K29">
        <f>1-K28</f>
        <v>0.9999982530132153</v>
      </c>
      <c r="L29">
        <f t="shared" si="1"/>
        <v>-1.7469883106618515E-06</v>
      </c>
      <c r="N29">
        <f>1-N28</f>
        <v>1</v>
      </c>
    </row>
    <row r="30" spans="1:15" ht="12.75">
      <c r="A30" t="s">
        <v>93</v>
      </c>
      <c r="B30" t="s">
        <v>101</v>
      </c>
      <c r="C30">
        <v>235</v>
      </c>
      <c r="E30">
        <v>1</v>
      </c>
      <c r="J30">
        <f t="shared" si="0"/>
        <v>24.258082132133467</v>
      </c>
      <c r="K30">
        <f>NORMDIST(0,J30-J31,2^0.5,TRUE)</f>
        <v>0.999763027304757</v>
      </c>
      <c r="L30">
        <f t="shared" si="1"/>
        <v>-0.00023700077770878316</v>
      </c>
      <c r="N30">
        <f>C30/SUM(C30:C31)</f>
        <v>1</v>
      </c>
      <c r="O30">
        <f>ABS(K30-N30)</f>
        <v>0.00023697269524303177</v>
      </c>
    </row>
    <row r="31" spans="2:14" ht="12.75">
      <c r="B31" t="s">
        <v>102</v>
      </c>
      <c r="C31">
        <v>0</v>
      </c>
      <c r="H31">
        <v>3</v>
      </c>
      <c r="J31">
        <f t="shared" si="0"/>
        <v>29.20085119540808</v>
      </c>
      <c r="K31">
        <f>1-K30</f>
        <v>0.00023697269524303177</v>
      </c>
      <c r="L31">
        <f t="shared" si="1"/>
        <v>-8.347565633411332</v>
      </c>
      <c r="N31">
        <f>1-N30</f>
        <v>0</v>
      </c>
    </row>
    <row r="32" spans="1:15" ht="12.75">
      <c r="A32" t="s">
        <v>94</v>
      </c>
      <c r="B32" t="s">
        <v>101</v>
      </c>
      <c r="C32">
        <v>107</v>
      </c>
      <c r="F32">
        <v>1</v>
      </c>
      <c r="J32">
        <f t="shared" si="0"/>
        <v>3.3410722725205555</v>
      </c>
      <c r="K32">
        <f>NORMDIST(0,J32-J33,2^0.5,TRUE)</f>
        <v>0.4403291616237955</v>
      </c>
      <c r="L32">
        <f t="shared" si="1"/>
        <v>-0.8202327371535822</v>
      </c>
      <c r="N32">
        <f>C32/SUM(C32:C33)</f>
        <v>0.4403292181069959</v>
      </c>
      <c r="O32">
        <f>ABS(K32-N32)</f>
        <v>5.6483200394641386E-08</v>
      </c>
    </row>
    <row r="33" spans="2:14" ht="12.75">
      <c r="B33" t="s">
        <v>102</v>
      </c>
      <c r="C33">
        <v>136</v>
      </c>
      <c r="I33">
        <v>3</v>
      </c>
      <c r="J33">
        <f t="shared" si="0"/>
        <v>3.1287497071121235</v>
      </c>
      <c r="K33">
        <f>1-K32</f>
        <v>0.5596708383762046</v>
      </c>
      <c r="L33">
        <f t="shared" si="1"/>
        <v>-0.5804064566823125</v>
      </c>
      <c r="N33">
        <f>1-N32</f>
        <v>0.5596707818930041</v>
      </c>
    </row>
    <row r="34" spans="1:15" ht="12.75">
      <c r="A34" t="s">
        <v>95</v>
      </c>
      <c r="B34" t="s">
        <v>101</v>
      </c>
      <c r="C34">
        <v>0</v>
      </c>
      <c r="D34">
        <v>1</v>
      </c>
      <c r="J34">
        <f t="shared" si="0"/>
        <v>14.592512790948506</v>
      </c>
      <c r="K34">
        <f>NORMDIST(0,J34-J35,2^0.5,TRUE)</f>
        <v>3.2355227457254925E-11</v>
      </c>
      <c r="L34">
        <f t="shared" si="1"/>
        <v>-24.154245517394425</v>
      </c>
      <c r="N34">
        <f>C34/SUM(C34:C35)</f>
        <v>0</v>
      </c>
      <c r="O34">
        <f>ABS(K34-N34)</f>
        <v>3.2355227457254925E-11</v>
      </c>
    </row>
    <row r="35" spans="2:14" ht="12.75">
      <c r="B35" t="s">
        <v>102</v>
      </c>
      <c r="C35">
        <v>42</v>
      </c>
      <c r="G35">
        <v>2</v>
      </c>
      <c r="J35">
        <f t="shared" si="0"/>
        <v>5.3542597596893815</v>
      </c>
      <c r="K35">
        <f>1-K34</f>
        <v>0.9999999999676448</v>
      </c>
      <c r="L35">
        <f t="shared" si="1"/>
        <v>-3.235522960717437E-11</v>
      </c>
      <c r="N35">
        <f>1-N34</f>
        <v>1</v>
      </c>
    </row>
    <row r="36" spans="1:15" ht="12.75">
      <c r="A36" t="s">
        <v>96</v>
      </c>
      <c r="B36" t="s">
        <v>101</v>
      </c>
      <c r="C36">
        <v>0</v>
      </c>
      <c r="E36">
        <v>1</v>
      </c>
      <c r="J36">
        <f t="shared" si="0"/>
        <v>24.258082132133467</v>
      </c>
      <c r="K36">
        <f>NORMDIST(0,J36-J37,2^0.5,TRUE)</f>
        <v>0.0003524822162291205</v>
      </c>
      <c r="L36">
        <f t="shared" si="1"/>
        <v>-7.950510387398459</v>
      </c>
      <c r="N36">
        <f>C36/SUM(C36:C37)</f>
        <v>0</v>
      </c>
      <c r="O36">
        <f>ABS(K36-N36)</f>
        <v>0.0003524822162291205</v>
      </c>
    </row>
    <row r="37" spans="2:14" ht="12.75">
      <c r="B37" t="s">
        <v>102</v>
      </c>
      <c r="C37">
        <v>43</v>
      </c>
      <c r="H37">
        <v>2</v>
      </c>
      <c r="J37">
        <f t="shared" si="0"/>
        <v>19.467234130272054</v>
      </c>
      <c r="K37">
        <f>1-K36</f>
        <v>0.9996475177837709</v>
      </c>
      <c r="L37">
        <f t="shared" si="1"/>
        <v>-0.00035254435268721634</v>
      </c>
      <c r="N37">
        <f>1-N36</f>
        <v>1</v>
      </c>
    </row>
    <row r="38" spans="1:15" ht="12.75">
      <c r="A38" t="s">
        <v>97</v>
      </c>
      <c r="B38" t="s">
        <v>101</v>
      </c>
      <c r="C38">
        <v>13</v>
      </c>
      <c r="F38">
        <v>1</v>
      </c>
      <c r="J38">
        <f t="shared" si="0"/>
        <v>3.3410722725205555</v>
      </c>
      <c r="K38">
        <f>NORMDIST(0,J38-J39,2^0.5,TRUE)</f>
        <v>0.18738117748363659</v>
      </c>
      <c r="L38">
        <f t="shared" si="1"/>
        <v>-1.6746103545443922</v>
      </c>
      <c r="N38">
        <f>C38/SUM(C38:C39)</f>
        <v>0.18055555555555555</v>
      </c>
      <c r="O38">
        <f>ABS(K38-N38)</f>
        <v>0.006825621928081033</v>
      </c>
    </row>
    <row r="39" spans="2:14" ht="12.75">
      <c r="B39" t="s">
        <v>102</v>
      </c>
      <c r="C39">
        <v>59</v>
      </c>
      <c r="I39">
        <v>2</v>
      </c>
      <c r="J39">
        <f t="shared" si="0"/>
        <v>2.085833138074749</v>
      </c>
      <c r="K39">
        <f>1-K38</f>
        <v>0.8126188225163634</v>
      </c>
      <c r="L39">
        <f t="shared" si="1"/>
        <v>-0.2074931323736611</v>
      </c>
      <c r="N39">
        <f>1-N38</f>
        <v>0.8194444444444444</v>
      </c>
    </row>
    <row r="40" spans="1:15" ht="12.75">
      <c r="A40" t="s">
        <v>98</v>
      </c>
      <c r="B40" t="s">
        <v>101</v>
      </c>
      <c r="C40">
        <v>0</v>
      </c>
      <c r="D40">
        <v>1</v>
      </c>
      <c r="J40">
        <f t="shared" si="0"/>
        <v>14.592512790948506</v>
      </c>
      <c r="K40">
        <f>NORMDIST(0,J40-J41,2^0.5,TRUE)</f>
        <v>1.7968619162534842E-17</v>
      </c>
      <c r="L40">
        <f t="shared" si="1"/>
        <v>-38.557904817311076</v>
      </c>
      <c r="N40">
        <f>C40/SUM(C40:C41)</f>
        <v>0</v>
      </c>
      <c r="O40">
        <f>ABS(K40-N40)</f>
        <v>1.7968619162534842E-17</v>
      </c>
    </row>
    <row r="41" spans="2:14" ht="12.75">
      <c r="B41" t="s">
        <v>102</v>
      </c>
      <c r="C41">
        <v>119</v>
      </c>
      <c r="G41">
        <v>1</v>
      </c>
      <c r="J41">
        <f t="shared" si="0"/>
        <v>2.6771298798446908</v>
      </c>
      <c r="K41">
        <f>1-K40</f>
        <v>1</v>
      </c>
      <c r="L41">
        <f t="shared" si="1"/>
        <v>0</v>
      </c>
      <c r="N41">
        <f>1-N40</f>
        <v>1</v>
      </c>
    </row>
    <row r="42" spans="1:14" ht="12.75">
      <c r="A42" t="s">
        <v>99</v>
      </c>
      <c r="B42" t="s">
        <v>101</v>
      </c>
      <c r="C42">
        <v>0</v>
      </c>
      <c r="E42">
        <v>1</v>
      </c>
      <c r="J42">
        <f t="shared" si="0"/>
        <v>24.258082132133467</v>
      </c>
      <c r="K42">
        <f>NORMDIST(0,J42-J43,2^0.5,TRUE)</f>
        <v>4.792925212428538E-25</v>
      </c>
      <c r="L42">
        <f t="shared" si="1"/>
        <v>-55.99748640829454</v>
      </c>
      <c r="N42">
        <f>C42/SUM(C42:C43)</f>
        <v>0</v>
      </c>
    </row>
    <row r="43" spans="2:14" ht="12.75">
      <c r="B43" t="s">
        <v>102</v>
      </c>
      <c r="C43">
        <v>119</v>
      </c>
      <c r="H43">
        <v>1</v>
      </c>
      <c r="J43">
        <f t="shared" si="0"/>
        <v>9.733617065136027</v>
      </c>
      <c r="K43">
        <f>1-K42</f>
        <v>1</v>
      </c>
      <c r="L43">
        <f t="shared" si="1"/>
        <v>0</v>
      </c>
      <c r="N43">
        <f>1-N42</f>
        <v>1</v>
      </c>
    </row>
    <row r="44" spans="1:15" ht="12.75">
      <c r="A44" t="s">
        <v>100</v>
      </c>
      <c r="B44" t="s">
        <v>101</v>
      </c>
      <c r="C44">
        <v>17</v>
      </c>
      <c r="F44">
        <v>1</v>
      </c>
      <c r="J44">
        <f t="shared" si="0"/>
        <v>3.3410722725205555</v>
      </c>
      <c r="K44">
        <f>NORMDIST(0,J44-J45,2^0.5,TRUE)</f>
        <v>0.05207686012716622</v>
      </c>
      <c r="L44">
        <f t="shared" si="1"/>
        <v>-2.9550345723162343</v>
      </c>
      <c r="N44">
        <f>C44/SUM(C44:C45)</f>
        <v>0.136</v>
      </c>
      <c r="O44">
        <f>ABS(K44-N44)</f>
        <v>0.08392313987283379</v>
      </c>
    </row>
    <row r="45" spans="2:14" ht="12.75">
      <c r="B45" t="s">
        <v>102</v>
      </c>
      <c r="C45">
        <v>108</v>
      </c>
      <c r="I45">
        <v>1</v>
      </c>
      <c r="J45">
        <f t="shared" si="0"/>
        <v>1.0429165690373745</v>
      </c>
      <c r="K45">
        <f>1-K44</f>
        <v>0.9479231398728338</v>
      </c>
      <c r="L45">
        <f t="shared" si="1"/>
        <v>-0.05348185609746718</v>
      </c>
      <c r="N45">
        <f>1-N44</f>
        <v>0.864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workbookViewId="0" topLeftCell="A1">
      <selection activeCell="E45" sqref="E45"/>
    </sheetView>
  </sheetViews>
  <sheetFormatPr defaultColWidth="8.8515625" defaultRowHeight="12.75"/>
  <cols>
    <col min="1" max="1" width="36.421875" style="0" bestFit="1" customWidth="1"/>
    <col min="2" max="2" width="12.00390625" style="0" bestFit="1" customWidth="1"/>
    <col min="9" max="9" width="14.140625" style="0" customWidth="1"/>
    <col min="15" max="15" width="12.421875" style="0" bestFit="1" customWidth="1"/>
  </cols>
  <sheetData>
    <row r="1" ht="12.75">
      <c r="A1" t="s">
        <v>10</v>
      </c>
    </row>
    <row r="2" spans="1:2" ht="12.75">
      <c r="A2" t="s">
        <v>11</v>
      </c>
      <c r="B2" s="18">
        <f>NHGWithSolver!S3</f>
        <v>14.592512790948506</v>
      </c>
    </row>
    <row r="3" spans="1:2" ht="12.75">
      <c r="A3" t="s">
        <v>12</v>
      </c>
      <c r="B3" s="18">
        <f>NHGWithSolver!S4</f>
        <v>24.258082132133467</v>
      </c>
    </row>
    <row r="4" spans="1:2" ht="12.75">
      <c r="A4" t="s">
        <v>13</v>
      </c>
      <c r="B4" s="18">
        <f>NHGWithSolver!S5</f>
        <v>3.3410722725205555</v>
      </c>
    </row>
    <row r="5" spans="1:2" ht="12.75">
      <c r="A5" t="s">
        <v>14</v>
      </c>
      <c r="B5" s="18">
        <f>NHGWithSolver!S6</f>
        <v>2.6771298798446908</v>
      </c>
    </row>
    <row r="6" spans="1:2" ht="12.75">
      <c r="A6" t="s">
        <v>15</v>
      </c>
      <c r="B6" s="18">
        <f>NHGWithSolver!S7</f>
        <v>9.733617065136027</v>
      </c>
    </row>
    <row r="7" spans="1:2" ht="12.75">
      <c r="A7" t="s">
        <v>16</v>
      </c>
      <c r="B7" s="18">
        <f>NHGWithSolver!S8</f>
        <v>1.0429165690373745</v>
      </c>
    </row>
    <row r="8" spans="1:16" ht="12.75">
      <c r="A8" t="s">
        <v>17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J8" t="s">
        <v>47</v>
      </c>
      <c r="K8" t="s">
        <v>48</v>
      </c>
      <c r="L8" t="s">
        <v>49</v>
      </c>
      <c r="M8" t="s">
        <v>50</v>
      </c>
      <c r="N8" t="s">
        <v>51</v>
      </c>
      <c r="O8" t="s">
        <v>52</v>
      </c>
      <c r="P8" t="s">
        <v>53</v>
      </c>
    </row>
    <row r="9" spans="1:16" ht="12.75">
      <c r="A9" t="s">
        <v>80</v>
      </c>
      <c r="B9" t="s">
        <v>101</v>
      </c>
      <c r="C9">
        <v>151</v>
      </c>
      <c r="D9">
        <f>NHGWithSolver!K4</f>
        <v>0.9983195986932885</v>
      </c>
      <c r="E9">
        <f>C9/SUM(C9:C10)</f>
        <v>0.9741935483870968</v>
      </c>
      <c r="F9">
        <f>D9</f>
        <v>0.9983195986932885</v>
      </c>
      <c r="I9" t="s">
        <v>23</v>
      </c>
      <c r="J9">
        <f>E9</f>
        <v>0.9741935483870968</v>
      </c>
      <c r="K9">
        <f>E15</f>
        <v>0.8507462686567164</v>
      </c>
      <c r="L9">
        <f>E21</f>
        <v>0.19672131147540983</v>
      </c>
      <c r="M9">
        <f>E27</f>
        <v>0</v>
      </c>
      <c r="N9">
        <f>E33</f>
        <v>0</v>
      </c>
      <c r="O9">
        <f>E39</f>
        <v>0</v>
      </c>
      <c r="P9">
        <v>0</v>
      </c>
    </row>
    <row r="10" spans="1:16" ht="12.75">
      <c r="A10" t="s">
        <v>80</v>
      </c>
      <c r="B10" t="s">
        <v>102</v>
      </c>
      <c r="C10">
        <v>4</v>
      </c>
      <c r="D10">
        <f>NHGWithSolver!K5</f>
        <v>0.001680401306711543</v>
      </c>
      <c r="I10" t="s">
        <v>24</v>
      </c>
      <c r="J10">
        <f>F9</f>
        <v>0.9983195986932885</v>
      </c>
      <c r="K10">
        <f>F15</f>
        <v>0.8507453390298203</v>
      </c>
      <c r="L10">
        <f>F21</f>
        <v>0.1967239473349007</v>
      </c>
      <c r="M10">
        <f>F27</f>
        <v>0.0030126811201070013</v>
      </c>
      <c r="N10">
        <f>F33</f>
        <v>1.746986784727088E-06</v>
      </c>
      <c r="O10">
        <f>F39</f>
        <v>3.2355227457254925E-11</v>
      </c>
      <c r="P10" s="8">
        <f>D45</f>
        <v>1.7968619162534842E-17</v>
      </c>
    </row>
    <row r="11" spans="1:15" ht="12.75">
      <c r="A11" t="s">
        <v>81</v>
      </c>
      <c r="B11" t="s">
        <v>101</v>
      </c>
      <c r="C11">
        <v>264</v>
      </c>
      <c r="D11">
        <f>NHGWithSolver!K6</f>
        <v>1</v>
      </c>
      <c r="E11">
        <f>C11/SUM(C11:C12)</f>
        <v>1</v>
      </c>
      <c r="F11">
        <f>D11</f>
        <v>1</v>
      </c>
      <c r="I11" t="s">
        <v>43</v>
      </c>
      <c r="J11">
        <f>E11</f>
        <v>1</v>
      </c>
      <c r="K11">
        <f>E17</f>
        <v>1</v>
      </c>
      <c r="L11">
        <f>E23</f>
        <v>1</v>
      </c>
      <c r="M11">
        <v>1</v>
      </c>
      <c r="N11">
        <f>E35</f>
        <v>1</v>
      </c>
      <c r="O11">
        <f>E41</f>
        <v>0</v>
      </c>
    </row>
    <row r="12" spans="1:15" ht="12.75">
      <c r="A12" t="s">
        <v>81</v>
      </c>
      <c r="B12" t="s">
        <v>102</v>
      </c>
      <c r="C12">
        <v>0</v>
      </c>
      <c r="D12">
        <f>NHGWithSolver!K7</f>
        <v>0</v>
      </c>
      <c r="I12" t="s">
        <v>44</v>
      </c>
      <c r="J12">
        <f>F11</f>
        <v>1</v>
      </c>
      <c r="K12">
        <f>F17</f>
        <v>1</v>
      </c>
      <c r="L12">
        <f>F23</f>
        <v>1</v>
      </c>
      <c r="M12">
        <v>1</v>
      </c>
      <c r="N12">
        <f>F35</f>
        <v>0.999763027304757</v>
      </c>
      <c r="O12">
        <f>F41</f>
        <v>0.0003524822162291205</v>
      </c>
    </row>
    <row r="13" spans="1:16" ht="12.75">
      <c r="A13" t="s">
        <v>82</v>
      </c>
      <c r="B13" t="s">
        <v>101</v>
      </c>
      <c r="C13">
        <v>470</v>
      </c>
      <c r="D13">
        <f>NHGWithSolver!K8</f>
        <v>0.9974423259792585</v>
      </c>
      <c r="E13">
        <f>C13/SUM(C13:C14)</f>
        <v>0.9832635983263598</v>
      </c>
      <c r="F13">
        <f>D13</f>
        <v>0.9974423259792585</v>
      </c>
      <c r="I13" t="s">
        <v>45</v>
      </c>
      <c r="J13">
        <f>E13</f>
        <v>0.9832635983263598</v>
      </c>
      <c r="K13">
        <f>E19</f>
        <v>0.9895833333333334</v>
      </c>
      <c r="L13">
        <f>E25</f>
        <v>0.9090909090909091</v>
      </c>
      <c r="M13">
        <f>E31</f>
        <v>0.6896551724137931</v>
      </c>
      <c r="N13">
        <f>E37</f>
        <v>0.4403292181069959</v>
      </c>
      <c r="O13">
        <f>E43</f>
        <v>0.18055555555555555</v>
      </c>
      <c r="P13">
        <f>E49</f>
        <v>0.136</v>
      </c>
    </row>
    <row r="14" spans="1:16" ht="12.75">
      <c r="A14" t="s">
        <v>82</v>
      </c>
      <c r="B14" t="s">
        <v>102</v>
      </c>
      <c r="C14">
        <v>8</v>
      </c>
      <c r="D14">
        <f>NHGWithSolver!K9</f>
        <v>0.002557674020741474</v>
      </c>
      <c r="I14" t="s">
        <v>46</v>
      </c>
      <c r="J14">
        <f>F13</f>
        <v>0.9974423259792585</v>
      </c>
      <c r="K14">
        <f>F19</f>
        <v>0.9804068596403102</v>
      </c>
      <c r="L14">
        <f>F25</f>
        <v>0.9073766129074703</v>
      </c>
      <c r="M14">
        <f>F31</f>
        <v>0.7215051418678992</v>
      </c>
      <c r="N14">
        <f>F37</f>
        <v>0.4403291616237955</v>
      </c>
      <c r="O14">
        <f>F43</f>
        <v>0.18738117748363659</v>
      </c>
      <c r="P14">
        <f>F49</f>
        <v>0.05207686012716622</v>
      </c>
    </row>
    <row r="15" spans="1:6" ht="12.75">
      <c r="A15" t="s">
        <v>83</v>
      </c>
      <c r="B15" t="s">
        <v>101</v>
      </c>
      <c r="C15">
        <v>57</v>
      </c>
      <c r="D15">
        <f>NHGWithSolver!K10</f>
        <v>0.8507453390298203</v>
      </c>
      <c r="E15">
        <f>C15/SUM(C15:C16)</f>
        <v>0.8507462686567164</v>
      </c>
      <c r="F15">
        <f>D15</f>
        <v>0.8507453390298203</v>
      </c>
    </row>
    <row r="16" spans="1:18" ht="12.75">
      <c r="A16" t="s">
        <v>83</v>
      </c>
      <c r="B16" t="s">
        <v>102</v>
      </c>
      <c r="C16">
        <v>10</v>
      </c>
      <c r="D16">
        <f>NHGWithSolver!K11</f>
        <v>0.1492546609701797</v>
      </c>
      <c r="I16" s="9" t="s">
        <v>57</v>
      </c>
      <c r="J16">
        <f aca="true" t="shared" si="0" ref="J16:O16">ABS(J9-J10)</f>
        <v>0.024126050306191638</v>
      </c>
      <c r="K16">
        <f t="shared" si="0"/>
        <v>9.296268961289655E-07</v>
      </c>
      <c r="L16">
        <f t="shared" si="0"/>
        <v>2.6358594908681976E-06</v>
      </c>
      <c r="M16">
        <f t="shared" si="0"/>
        <v>0.0030126811201070013</v>
      </c>
      <c r="N16">
        <f t="shared" si="0"/>
        <v>1.746986784727088E-06</v>
      </c>
      <c r="O16">
        <f t="shared" si="0"/>
        <v>3.2355227457254925E-11</v>
      </c>
      <c r="Q16" s="20">
        <f>AVERAGE(J16:P16)</f>
        <v>0.004524007321970932</v>
      </c>
      <c r="R16" t="s">
        <v>59</v>
      </c>
    </row>
    <row r="17" spans="1:17" ht="12.75">
      <c r="A17" t="s">
        <v>84</v>
      </c>
      <c r="B17" t="s">
        <v>101</v>
      </c>
      <c r="C17">
        <v>73</v>
      </c>
      <c r="D17">
        <f>NHGWithSolver!K12</f>
        <v>1</v>
      </c>
      <c r="E17">
        <f>C17/SUM(C17:C18)</f>
        <v>1</v>
      </c>
      <c r="F17">
        <f>D17</f>
        <v>1</v>
      </c>
      <c r="Q17" s="20"/>
    </row>
    <row r="18" spans="1:18" ht="12.75">
      <c r="A18" t="s">
        <v>84</v>
      </c>
      <c r="B18" t="s">
        <v>102</v>
      </c>
      <c r="C18">
        <v>0</v>
      </c>
      <c r="D18">
        <f>NHGWithSolver!K13</f>
        <v>0</v>
      </c>
      <c r="I18" s="21">
        <f>SUM(J16:P20)</f>
        <v>0.17540178411087967</v>
      </c>
      <c r="J18">
        <f aca="true" t="shared" si="1" ref="J18:O18">ABS(J11-J12)</f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0.00023697269524303177</v>
      </c>
      <c r="O18">
        <f t="shared" si="1"/>
        <v>0.0003524822162291205</v>
      </c>
      <c r="Q18" s="20">
        <f>AVERAGE(J18:P18)</f>
        <v>9.82424852453587E-05</v>
      </c>
      <c r="R18" t="s">
        <v>54</v>
      </c>
    </row>
    <row r="19" spans="1:17" ht="12.75">
      <c r="A19" t="s">
        <v>85</v>
      </c>
      <c r="B19" t="s">
        <v>101</v>
      </c>
      <c r="C19">
        <v>95</v>
      </c>
      <c r="D19">
        <f>NHGWithSolver!K14</f>
        <v>0.9804068596403102</v>
      </c>
      <c r="E19">
        <f>C19/SUM(C19:C20)</f>
        <v>0.9895833333333334</v>
      </c>
      <c r="F19">
        <f>D19</f>
        <v>0.9804068596403102</v>
      </c>
      <c r="H19" t="s">
        <v>25</v>
      </c>
      <c r="I19">
        <v>20</v>
      </c>
      <c r="Q19" s="20"/>
    </row>
    <row r="20" spans="1:18" ht="12.75">
      <c r="A20" t="s">
        <v>85</v>
      </c>
      <c r="B20" t="s">
        <v>102</v>
      </c>
      <c r="C20">
        <v>1</v>
      </c>
      <c r="D20">
        <f>NHGWithSolver!K15</f>
        <v>0.019593140359689842</v>
      </c>
      <c r="H20" t="s">
        <v>26</v>
      </c>
      <c r="I20" s="20">
        <f>I18/I19</f>
        <v>0.008770089205543983</v>
      </c>
      <c r="J20">
        <f aca="true" t="shared" si="2" ref="J20:P20">ABS(J13-J14)</f>
        <v>0.014178727652898737</v>
      </c>
      <c r="K20">
        <f t="shared" si="2"/>
        <v>0.009176473693023213</v>
      </c>
      <c r="L20">
        <f t="shared" si="2"/>
        <v>0.0017142961834387682</v>
      </c>
      <c r="M20">
        <f t="shared" si="2"/>
        <v>0.03184996945410601</v>
      </c>
      <c r="N20">
        <f t="shared" si="2"/>
        <v>5.6483200394641386E-08</v>
      </c>
      <c r="O20">
        <f t="shared" si="2"/>
        <v>0.006825621928081033</v>
      </c>
      <c r="P20">
        <f t="shared" si="2"/>
        <v>0.08392313987283379</v>
      </c>
      <c r="Q20" s="20">
        <f>AVERAGE(J20:P20)</f>
        <v>0.021095469323940276</v>
      </c>
      <c r="R20" t="s">
        <v>58</v>
      </c>
    </row>
    <row r="21" spans="1:6" ht="12.75">
      <c r="A21" t="s">
        <v>86</v>
      </c>
      <c r="B21" t="s">
        <v>101</v>
      </c>
      <c r="C21">
        <v>12</v>
      </c>
      <c r="D21">
        <f>NHGWithSolver!K16</f>
        <v>0.1967239473349007</v>
      </c>
      <c r="E21">
        <f>C21/SUM(C21:C22)</f>
        <v>0.19672131147540983</v>
      </c>
      <c r="F21">
        <f>D21</f>
        <v>0.1967239473349007</v>
      </c>
    </row>
    <row r="22" spans="1:4" ht="12.75">
      <c r="A22" t="s">
        <v>86</v>
      </c>
      <c r="B22" t="s">
        <v>102</v>
      </c>
      <c r="C22">
        <v>49</v>
      </c>
      <c r="D22">
        <f>NHGWithSolver!K17</f>
        <v>0.8032760526650993</v>
      </c>
    </row>
    <row r="23" spans="1:6" ht="12.75">
      <c r="A23" t="s">
        <v>87</v>
      </c>
      <c r="B23" t="s">
        <v>101</v>
      </c>
      <c r="C23">
        <v>43</v>
      </c>
      <c r="D23">
        <f>NHGWithSolver!K18</f>
        <v>1</v>
      </c>
      <c r="E23">
        <f>C23/SUM(C23:C24)</f>
        <v>1</v>
      </c>
      <c r="F23">
        <f>D23</f>
        <v>1</v>
      </c>
    </row>
    <row r="24" spans="1:4" ht="12.75">
      <c r="A24" t="s">
        <v>87</v>
      </c>
      <c r="B24" t="s">
        <v>102</v>
      </c>
      <c r="C24">
        <v>0</v>
      </c>
      <c r="D24">
        <f>NHGWithSolver!K19</f>
        <v>0</v>
      </c>
    </row>
    <row r="25" spans="1:6" ht="12.75">
      <c r="A25" t="s">
        <v>88</v>
      </c>
      <c r="B25" t="s">
        <v>101</v>
      </c>
      <c r="C25">
        <v>40</v>
      </c>
      <c r="D25">
        <f>NHGWithSolver!K20</f>
        <v>0.9073766129074703</v>
      </c>
      <c r="E25">
        <f>C25/SUM(C25:C26)</f>
        <v>0.9090909090909091</v>
      </c>
      <c r="F25">
        <f>D25</f>
        <v>0.9073766129074703</v>
      </c>
    </row>
    <row r="26" spans="1:4" ht="12.75">
      <c r="A26" t="s">
        <v>88</v>
      </c>
      <c r="B26" t="s">
        <v>102</v>
      </c>
      <c r="C26">
        <v>4</v>
      </c>
      <c r="D26">
        <f>NHGWithSolver!K21</f>
        <v>0.09262338709252971</v>
      </c>
    </row>
    <row r="27" spans="1:6" ht="12.75">
      <c r="A27" t="s">
        <v>89</v>
      </c>
      <c r="B27" t="s">
        <v>101</v>
      </c>
      <c r="C27">
        <v>0</v>
      </c>
      <c r="D27">
        <f>NHGWithSolver!K22</f>
        <v>0.0030126811201070013</v>
      </c>
      <c r="E27">
        <f>C27/SUM(C27:C28)</f>
        <v>0</v>
      </c>
      <c r="F27">
        <f>D27</f>
        <v>0.0030126811201070013</v>
      </c>
    </row>
    <row r="28" spans="1:4" ht="12.75">
      <c r="A28" t="s">
        <v>89</v>
      </c>
      <c r="B28" t="s">
        <v>102</v>
      </c>
      <c r="C28">
        <v>15</v>
      </c>
      <c r="D28">
        <f>NHGWithSolver!K23</f>
        <v>0.996987318879893</v>
      </c>
    </row>
    <row r="29" spans="1:6" ht="12.75">
      <c r="A29" t="s">
        <v>90</v>
      </c>
      <c r="B29" t="s">
        <v>101</v>
      </c>
      <c r="C29">
        <v>31</v>
      </c>
      <c r="D29">
        <f>NHGWithSolver!K24</f>
        <v>1</v>
      </c>
      <c r="E29">
        <f>C29/SUM(C29:C30)</f>
        <v>1</v>
      </c>
      <c r="F29">
        <f>D29</f>
        <v>1</v>
      </c>
    </row>
    <row r="30" spans="1:4" ht="12.75">
      <c r="A30" t="s">
        <v>90</v>
      </c>
      <c r="B30" t="s">
        <v>102</v>
      </c>
      <c r="C30">
        <v>0</v>
      </c>
      <c r="D30">
        <f>NHGWithSolver!K25</f>
        <v>0</v>
      </c>
    </row>
    <row r="31" spans="1:6" ht="12.75">
      <c r="A31" t="s">
        <v>91</v>
      </c>
      <c r="B31" t="s">
        <v>101</v>
      </c>
      <c r="C31">
        <v>40</v>
      </c>
      <c r="D31">
        <f>NHGWithSolver!K26</f>
        <v>0.7215051418678992</v>
      </c>
      <c r="E31">
        <f>C31/SUM(C31:C32)</f>
        <v>0.6896551724137931</v>
      </c>
      <c r="F31">
        <f>D31</f>
        <v>0.7215051418678992</v>
      </c>
    </row>
    <row r="32" spans="1:4" ht="12.75">
      <c r="A32" t="s">
        <v>91</v>
      </c>
      <c r="B32" t="s">
        <v>102</v>
      </c>
      <c r="C32">
        <v>18</v>
      </c>
      <c r="D32">
        <f>NHGWithSolver!K27</f>
        <v>0.27849485813210084</v>
      </c>
    </row>
    <row r="33" spans="1:6" ht="12.75">
      <c r="A33" t="s">
        <v>92</v>
      </c>
      <c r="B33" t="s">
        <v>101</v>
      </c>
      <c r="C33">
        <v>0</v>
      </c>
      <c r="D33">
        <f>NHGWithSolver!K28</f>
        <v>1.746986784727088E-06</v>
      </c>
      <c r="E33">
        <f>C33/SUM(C33:C34)</f>
        <v>0</v>
      </c>
      <c r="F33">
        <f>D33</f>
        <v>1.746986784727088E-06</v>
      </c>
    </row>
    <row r="34" spans="1:4" ht="12.75">
      <c r="A34" t="s">
        <v>92</v>
      </c>
      <c r="B34" t="s">
        <v>102</v>
      </c>
      <c r="C34">
        <v>167</v>
      </c>
      <c r="D34">
        <f>NHGWithSolver!K29</f>
        <v>0.9999982530132153</v>
      </c>
    </row>
    <row r="35" spans="1:6" ht="12.75">
      <c r="A35" t="s">
        <v>93</v>
      </c>
      <c r="B35" t="s">
        <v>101</v>
      </c>
      <c r="C35">
        <v>235</v>
      </c>
      <c r="D35">
        <f>NHGWithSolver!K30</f>
        <v>0.999763027304757</v>
      </c>
      <c r="E35">
        <f>C35/SUM(C35:C36)</f>
        <v>1</v>
      </c>
      <c r="F35">
        <f>D35</f>
        <v>0.999763027304757</v>
      </c>
    </row>
    <row r="36" spans="1:4" ht="12.75">
      <c r="A36" t="s">
        <v>93</v>
      </c>
      <c r="B36" t="s">
        <v>102</v>
      </c>
      <c r="C36">
        <v>0</v>
      </c>
      <c r="D36">
        <f>NHGWithSolver!K31</f>
        <v>0.00023697269524303177</v>
      </c>
    </row>
    <row r="37" spans="1:6" ht="12.75">
      <c r="A37" t="s">
        <v>94</v>
      </c>
      <c r="B37" t="s">
        <v>101</v>
      </c>
      <c r="C37">
        <v>107</v>
      </c>
      <c r="D37">
        <f>NHGWithSolver!K32</f>
        <v>0.4403291616237955</v>
      </c>
      <c r="E37">
        <f>C37/SUM(C37:C38)</f>
        <v>0.4403292181069959</v>
      </c>
      <c r="F37">
        <f>D37</f>
        <v>0.4403291616237955</v>
      </c>
    </row>
    <row r="38" spans="1:4" ht="12.75">
      <c r="A38" t="s">
        <v>94</v>
      </c>
      <c r="B38" t="s">
        <v>102</v>
      </c>
      <c r="C38">
        <v>136</v>
      </c>
      <c r="D38">
        <f>NHGWithSolver!K33</f>
        <v>0.5596708383762046</v>
      </c>
    </row>
    <row r="39" spans="1:6" ht="12.75">
      <c r="A39" t="s">
        <v>95</v>
      </c>
      <c r="B39" t="s">
        <v>101</v>
      </c>
      <c r="C39">
        <v>0</v>
      </c>
      <c r="D39">
        <f>NHGWithSolver!K34</f>
        <v>3.2355227457254925E-11</v>
      </c>
      <c r="E39">
        <f>C39/SUM(C39:C40)</f>
        <v>0</v>
      </c>
      <c r="F39">
        <f>D39</f>
        <v>3.2355227457254925E-11</v>
      </c>
    </row>
    <row r="40" spans="1:4" ht="12.75">
      <c r="A40" t="s">
        <v>95</v>
      </c>
      <c r="B40" t="s">
        <v>102</v>
      </c>
      <c r="C40">
        <v>42</v>
      </c>
      <c r="D40">
        <f>NHGWithSolver!K35</f>
        <v>0.9999999999676448</v>
      </c>
    </row>
    <row r="41" spans="1:6" ht="12.75">
      <c r="A41" t="s">
        <v>96</v>
      </c>
      <c r="B41" t="s">
        <v>101</v>
      </c>
      <c r="C41">
        <v>0</v>
      </c>
      <c r="D41">
        <f>NHGWithSolver!K36</f>
        <v>0.0003524822162291205</v>
      </c>
      <c r="E41">
        <f>C41/SUM(C41:C42)</f>
        <v>0</v>
      </c>
      <c r="F41">
        <f>D41</f>
        <v>0.0003524822162291205</v>
      </c>
    </row>
    <row r="42" spans="1:4" ht="12.75">
      <c r="A42" t="s">
        <v>96</v>
      </c>
      <c r="B42" t="s">
        <v>102</v>
      </c>
      <c r="C42">
        <v>43</v>
      </c>
      <c r="D42">
        <f>NHGWithSolver!K37</f>
        <v>0.9996475177837709</v>
      </c>
    </row>
    <row r="43" spans="1:6" ht="12.75">
      <c r="A43" t="s">
        <v>97</v>
      </c>
      <c r="B43" t="s">
        <v>101</v>
      </c>
      <c r="C43">
        <v>13</v>
      </c>
      <c r="D43">
        <f>NHGWithSolver!K38</f>
        <v>0.18738117748363659</v>
      </c>
      <c r="E43">
        <f>C43/SUM(C43:C44)</f>
        <v>0.18055555555555555</v>
      </c>
      <c r="F43">
        <f>D43</f>
        <v>0.18738117748363659</v>
      </c>
    </row>
    <row r="44" spans="1:4" ht="12.75">
      <c r="A44" t="s">
        <v>97</v>
      </c>
      <c r="B44" t="s">
        <v>102</v>
      </c>
      <c r="C44">
        <v>59</v>
      </c>
      <c r="D44">
        <f>NHGWithSolver!K39</f>
        <v>0.8126188225163634</v>
      </c>
    </row>
    <row r="45" spans="1:5" ht="12.75">
      <c r="A45" t="s">
        <v>98</v>
      </c>
      <c r="B45" t="s">
        <v>101</v>
      </c>
      <c r="C45">
        <v>0</v>
      </c>
      <c r="D45">
        <f>NHGWithSolver!K40</f>
        <v>1.7968619162534842E-17</v>
      </c>
      <c r="E45">
        <f>C45/SUM(C45:C46)</f>
        <v>0</v>
      </c>
    </row>
    <row r="46" spans="1:4" ht="12.75">
      <c r="A46" t="s">
        <v>98</v>
      </c>
      <c r="B46" t="s">
        <v>102</v>
      </c>
      <c r="C46">
        <v>119</v>
      </c>
      <c r="D46">
        <f>NHGWithSolver!K41</f>
        <v>1</v>
      </c>
    </row>
    <row r="47" spans="1:4" ht="12.75">
      <c r="A47" t="s">
        <v>99</v>
      </c>
      <c r="B47" t="s">
        <v>101</v>
      </c>
      <c r="C47">
        <v>0</v>
      </c>
      <c r="D47">
        <f>NHGWithSolver!K42</f>
        <v>4.792925212428538E-25</v>
      </c>
    </row>
    <row r="48" spans="1:4" ht="12.75">
      <c r="A48" t="s">
        <v>99</v>
      </c>
      <c r="B48" t="s">
        <v>102</v>
      </c>
      <c r="C48">
        <v>119</v>
      </c>
      <c r="D48">
        <f>NHGWithSolver!K43</f>
        <v>1</v>
      </c>
    </row>
    <row r="49" spans="1:6" ht="12.75">
      <c r="A49" t="s">
        <v>100</v>
      </c>
      <c r="B49" t="s">
        <v>101</v>
      </c>
      <c r="C49">
        <v>17</v>
      </c>
      <c r="D49">
        <f>NHGWithSolver!K44</f>
        <v>0.05207686012716622</v>
      </c>
      <c r="E49">
        <f>C49/SUM(C49:C50)</f>
        <v>0.136</v>
      </c>
      <c r="F49">
        <f>D49</f>
        <v>0.05207686012716622</v>
      </c>
    </row>
    <row r="50" spans="1:4" ht="12.75">
      <c r="A50" t="s">
        <v>100</v>
      </c>
      <c r="B50" t="s">
        <v>102</v>
      </c>
      <c r="C50">
        <v>108</v>
      </c>
      <c r="D50">
        <f>NHGWithSolver!K45</f>
        <v>0.9479231398728338</v>
      </c>
    </row>
    <row r="51" spans="4:6" ht="12.75">
      <c r="D51" s="8"/>
      <c r="F51" s="17"/>
    </row>
    <row r="52" spans="5:6" ht="12.75">
      <c r="E52" s="2"/>
      <c r="F52" s="2"/>
    </row>
    <row r="53" spans="4:6" ht="12.75">
      <c r="D53" s="8"/>
      <c r="F53" s="17"/>
    </row>
    <row r="54" spans="5:6" ht="12.75">
      <c r="E54" s="2"/>
      <c r="F54" s="2"/>
    </row>
    <row r="55" ht="12.75">
      <c r="F55" s="17"/>
    </row>
    <row r="56" spans="5:6" ht="12.75">
      <c r="E56" s="2"/>
      <c r="F56" s="2"/>
    </row>
    <row r="57" spans="4:6" ht="12.75">
      <c r="D57" s="8"/>
      <c r="F57" s="17"/>
    </row>
    <row r="58" spans="5:6" ht="12.75">
      <c r="E58" s="2"/>
      <c r="F58" s="2"/>
    </row>
    <row r="59" spans="4:6" ht="12.75">
      <c r="D59" s="8"/>
      <c r="F59" s="17"/>
    </row>
    <row r="60" spans="5:6" ht="12.75">
      <c r="E60" s="2"/>
      <c r="F60" s="2"/>
    </row>
    <row r="61" spans="6:15" ht="12.75">
      <c r="F61" s="17"/>
      <c r="O61" s="8"/>
    </row>
    <row r="62" spans="5:6" ht="12.75">
      <c r="E62" s="2"/>
      <c r="F62" s="2"/>
    </row>
    <row r="63" spans="4:6" ht="12.75">
      <c r="D63" s="8"/>
      <c r="F63" s="17"/>
    </row>
    <row r="64" spans="5:8" ht="12.75">
      <c r="E64" s="2"/>
      <c r="F64" s="2"/>
      <c r="H64" s="9"/>
    </row>
    <row r="65" spans="4:6" ht="12.75">
      <c r="D65" s="8"/>
      <c r="F65" s="17"/>
    </row>
    <row r="66" spans="5:8" ht="12.75">
      <c r="E66" s="2"/>
      <c r="F66" s="2"/>
      <c r="H66" s="9"/>
    </row>
    <row r="67" ht="12.75">
      <c r="F67" s="17"/>
    </row>
    <row r="68" spans="5:6" ht="12.75">
      <c r="E68" s="2"/>
      <c r="F68" s="2"/>
    </row>
    <row r="69" spans="4:6" ht="12.75">
      <c r="D69" s="8"/>
      <c r="F69" s="17"/>
    </row>
    <row r="70" spans="5:6" ht="12.75">
      <c r="E70" s="2"/>
      <c r="F70" s="2"/>
    </row>
    <row r="71" spans="4:6" ht="12.75">
      <c r="D71" s="8"/>
      <c r="F71" s="17"/>
    </row>
    <row r="72" spans="5:6" ht="12.75">
      <c r="E72" s="2"/>
      <c r="F72" s="2"/>
    </row>
    <row r="73" ht="12.75">
      <c r="F73" s="17"/>
    </row>
    <row r="74" spans="5:6" ht="12.75">
      <c r="E74" s="2"/>
      <c r="F74" s="2"/>
    </row>
    <row r="75" spans="4:6" ht="12.75">
      <c r="D75" s="8"/>
      <c r="F75" s="17"/>
    </row>
    <row r="76" spans="5:6" ht="12.75">
      <c r="E76" s="2"/>
      <c r="F76" s="2"/>
    </row>
    <row r="77" spans="4:6" ht="12.75">
      <c r="D77" s="8"/>
      <c r="F77" s="17"/>
    </row>
    <row r="78" spans="5:6" ht="12.75">
      <c r="E78" s="2"/>
      <c r="F78" s="2"/>
    </row>
    <row r="79" ht="12.75">
      <c r="F79" s="17"/>
    </row>
    <row r="80" spans="5:6" ht="12.75">
      <c r="E80" s="2"/>
      <c r="F80" s="2"/>
    </row>
    <row r="81" spans="4:6" ht="12.75">
      <c r="D81" s="8"/>
      <c r="F81" s="17"/>
    </row>
    <row r="82" spans="5:6" ht="12.75">
      <c r="E82" s="2"/>
      <c r="F82" s="2"/>
    </row>
    <row r="83" spans="4:6" ht="12.75">
      <c r="D83" s="8"/>
      <c r="F83" s="17"/>
    </row>
    <row r="84" spans="5:6" ht="12.75">
      <c r="E84" s="2"/>
      <c r="F84" s="2"/>
    </row>
    <row r="85" ht="12.75">
      <c r="F85" s="17"/>
    </row>
    <row r="86" spans="5:6" ht="12.75">
      <c r="E86" s="2"/>
      <c r="F86" s="2"/>
    </row>
    <row r="87" spans="4:6" ht="12.75">
      <c r="D87" s="8"/>
      <c r="F87" s="17"/>
    </row>
    <row r="88" spans="5:6" ht="12.75">
      <c r="E88" s="2"/>
      <c r="F88" s="2"/>
    </row>
    <row r="89" spans="4:6" ht="12.75">
      <c r="D89" s="8"/>
      <c r="F89" s="17"/>
    </row>
    <row r="90" spans="5:6" ht="12.75">
      <c r="E90" s="2"/>
      <c r="F90" s="2"/>
    </row>
    <row r="91" ht="12.75">
      <c r="F91" s="17"/>
    </row>
    <row r="92" spans="5:6" ht="12.75">
      <c r="E92" s="2"/>
      <c r="F92" s="2"/>
    </row>
  </sheetData>
  <printOptions/>
  <pageMargins left="0.75" right="0.75" top="1" bottom="1" header="0.5" footer="0.5"/>
  <pageSetup horizontalDpi="1200" verticalDpi="1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Ewen, C.J.</dc:creator>
  <cp:keywords/>
  <dc:description/>
  <cp:lastModifiedBy>Colin Ewen</cp:lastModifiedBy>
  <dcterms:created xsi:type="dcterms:W3CDTF">1996-10-14T23:33:28Z</dcterms:created>
  <dcterms:modified xsi:type="dcterms:W3CDTF">2016-03-26T17:57:57Z</dcterms:modified>
  <cp:category/>
  <cp:version/>
  <cp:contentType/>
  <cp:contentStatus/>
</cp:coreProperties>
</file>