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CMga\Desktop\Biochar 14C paper- literature\Submission\"/>
    </mc:Choice>
  </mc:AlternateContent>
  <bookViews>
    <workbookView xWindow="13965" yWindow="0" windowWidth="8880" windowHeight="6960"/>
  </bookViews>
  <sheets>
    <sheet name="mass balance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4" i="4" l="1"/>
  <c r="R84" i="4"/>
  <c r="K84" i="4"/>
  <c r="D84" i="4"/>
  <c r="Y81" i="4"/>
  <c r="R81" i="4"/>
  <c r="K81" i="4"/>
  <c r="D81" i="4"/>
  <c r="Y71" i="4"/>
  <c r="R71" i="4"/>
  <c r="K71" i="4"/>
  <c r="D71" i="4"/>
  <c r="Y65" i="4"/>
  <c r="R65" i="4"/>
  <c r="K65" i="4"/>
  <c r="D65" i="4"/>
  <c r="Y57" i="4"/>
  <c r="R57" i="4"/>
  <c r="K57" i="4"/>
  <c r="D57" i="4"/>
  <c r="D58" i="4" s="1"/>
  <c r="D74" i="4" s="1"/>
  <c r="Y56" i="4"/>
  <c r="R56" i="4"/>
  <c r="K56" i="4"/>
  <c r="D56" i="4"/>
  <c r="Y55" i="4"/>
  <c r="R55" i="4"/>
  <c r="R66" i="4" s="1"/>
  <c r="R72" i="4" s="1"/>
  <c r="K55" i="4"/>
  <c r="D55" i="4"/>
  <c r="Y41" i="4"/>
  <c r="R41" i="4"/>
  <c r="K41" i="4"/>
  <c r="D41" i="4"/>
  <c r="Y38" i="4"/>
  <c r="R38" i="4"/>
  <c r="K38" i="4"/>
  <c r="D38" i="4"/>
  <c r="Y28" i="4"/>
  <c r="R28" i="4"/>
  <c r="K28" i="4"/>
  <c r="D28" i="4"/>
  <c r="Y22" i="4"/>
  <c r="R22" i="4"/>
  <c r="K22" i="4"/>
  <c r="D22" i="4"/>
  <c r="Y14" i="4"/>
  <c r="R14" i="4"/>
  <c r="K14" i="4"/>
  <c r="D14" i="4"/>
  <c r="D15" i="4" s="1"/>
  <c r="D31" i="4" s="1"/>
  <c r="Y13" i="4"/>
  <c r="R13" i="4"/>
  <c r="K13" i="4"/>
  <c r="D13" i="4"/>
  <c r="Y12" i="4"/>
  <c r="R12" i="4"/>
  <c r="R23" i="4" s="1"/>
  <c r="R29" i="4" s="1"/>
  <c r="K12" i="4"/>
  <c r="D12" i="4"/>
  <c r="D85" i="4" l="1"/>
  <c r="D42" i="4"/>
  <c r="R24" i="4"/>
  <c r="R25" i="4" s="1"/>
  <c r="S25" i="4" s="1"/>
  <c r="D59" i="4"/>
  <c r="R67" i="4"/>
  <c r="K15" i="4"/>
  <c r="K31" i="4" s="1"/>
  <c r="K58" i="4"/>
  <c r="K74" i="4" s="1"/>
  <c r="D16" i="4"/>
  <c r="D23" i="4"/>
  <c r="R15" i="4"/>
  <c r="R31" i="4" s="1"/>
  <c r="K23" i="4"/>
  <c r="Y23" i="4"/>
  <c r="Y24" i="4" s="1"/>
  <c r="R58" i="4"/>
  <c r="R74" i="4" s="1"/>
  <c r="K66" i="4"/>
  <c r="Y66" i="4"/>
  <c r="Y67" i="4" s="1"/>
  <c r="D66" i="4"/>
  <c r="Y15" i="4"/>
  <c r="Y31" i="4" s="1"/>
  <c r="Y58" i="4"/>
  <c r="Y74" i="4" s="1"/>
  <c r="K24" i="4" l="1"/>
  <c r="J24" i="4" s="1"/>
  <c r="D24" i="4"/>
  <c r="D25" i="4" s="1"/>
  <c r="E25" i="4" s="1"/>
  <c r="R42" i="4"/>
  <c r="K42" i="4"/>
  <c r="R59" i="4"/>
  <c r="R60" i="4" s="1"/>
  <c r="Y68" i="4"/>
  <c r="Z68" i="4" s="1"/>
  <c r="K25" i="4"/>
  <c r="L25" i="4" s="1"/>
  <c r="K67" i="4"/>
  <c r="K68" i="4" s="1"/>
  <c r="D72" i="4"/>
  <c r="R68" i="4"/>
  <c r="S67" i="4" s="1"/>
  <c r="D60" i="4"/>
  <c r="D67" i="4"/>
  <c r="D68" i="4" s="1"/>
  <c r="E68" i="4" s="1"/>
  <c r="K16" i="4"/>
  <c r="Y59" i="4"/>
  <c r="Y29" i="4"/>
  <c r="D29" i="4"/>
  <c r="S23" i="4"/>
  <c r="S24" i="4"/>
  <c r="K85" i="4"/>
  <c r="Y25" i="4"/>
  <c r="Z25" i="4" s="1"/>
  <c r="K72" i="4"/>
  <c r="Y72" i="4"/>
  <c r="K29" i="4"/>
  <c r="D17" i="4"/>
  <c r="Y85" i="4"/>
  <c r="R85" i="4"/>
  <c r="Y42" i="4"/>
  <c r="Y16" i="4"/>
  <c r="K59" i="4"/>
  <c r="R16" i="4"/>
  <c r="C24" i="4" l="1"/>
  <c r="R73" i="4"/>
  <c r="Q74" i="4" s="1"/>
  <c r="Z66" i="4"/>
  <c r="T24" i="4"/>
  <c r="T23" i="4"/>
  <c r="D30" i="4"/>
  <c r="F30" i="4" s="1"/>
  <c r="D73" i="4"/>
  <c r="F73" i="4" s="1"/>
  <c r="L23" i="4"/>
  <c r="L24" i="4"/>
  <c r="E66" i="4"/>
  <c r="L68" i="4"/>
  <c r="L66" i="4"/>
  <c r="Y17" i="4"/>
  <c r="Y30" i="4"/>
  <c r="Z23" i="4"/>
  <c r="Y60" i="4"/>
  <c r="Y73" i="4"/>
  <c r="K73" i="4"/>
  <c r="M73" i="4" s="1"/>
  <c r="K60" i="4"/>
  <c r="K30" i="4"/>
  <c r="K17" i="4"/>
  <c r="D75" i="4"/>
  <c r="E75" i="4" s="1"/>
  <c r="E24" i="4"/>
  <c r="R17" i="4"/>
  <c r="R30" i="4"/>
  <c r="Q31" i="4" s="1"/>
  <c r="Z24" i="4"/>
  <c r="AA24" i="4" s="1"/>
  <c r="E23" i="4"/>
  <c r="F23" i="4" s="1"/>
  <c r="E67" i="4"/>
  <c r="S68" i="4"/>
  <c r="S66" i="4"/>
  <c r="T66" i="4" s="1"/>
  <c r="L67" i="4"/>
  <c r="Z67" i="4"/>
  <c r="AA67" i="4" s="1"/>
  <c r="C31" i="4" l="1"/>
  <c r="D34" i="4"/>
  <c r="C74" i="4"/>
  <c r="F31" i="4"/>
  <c r="J74" i="4"/>
  <c r="T72" i="4"/>
  <c r="R75" i="4"/>
  <c r="S73" i="4" s="1"/>
  <c r="R77" i="4"/>
  <c r="T73" i="4"/>
  <c r="T74" i="4"/>
  <c r="AA73" i="4"/>
  <c r="X74" i="4"/>
  <c r="AA31" i="4"/>
  <c r="X31" i="4"/>
  <c r="M30" i="4"/>
  <c r="J31" i="4"/>
  <c r="F67" i="4"/>
  <c r="D77" i="4"/>
  <c r="M23" i="4"/>
  <c r="M67" i="4"/>
  <c r="M74" i="4"/>
  <c r="AA29" i="4"/>
  <c r="T30" i="4"/>
  <c r="T29" i="4"/>
  <c r="T31" i="4"/>
  <c r="D32" i="4"/>
  <c r="E32" i="4" s="1"/>
  <c r="M66" i="4"/>
  <c r="F66" i="4"/>
  <c r="F74" i="4"/>
  <c r="AA72" i="4"/>
  <c r="F29" i="4"/>
  <c r="M72" i="4"/>
  <c r="AA66" i="4"/>
  <c r="AA23" i="4"/>
  <c r="M24" i="4"/>
  <c r="F72" i="4"/>
  <c r="M31" i="4"/>
  <c r="F24" i="4"/>
  <c r="Y32" i="4"/>
  <c r="Z32" i="4" s="1"/>
  <c r="AA30" i="4"/>
  <c r="T67" i="4"/>
  <c r="M29" i="4"/>
  <c r="AA74" i="4"/>
  <c r="Y75" i="4"/>
  <c r="Z75" i="4" s="1"/>
  <c r="R34" i="4"/>
  <c r="R32" i="4"/>
  <c r="S32" i="4" s="1"/>
  <c r="E74" i="4"/>
  <c r="K34" i="4"/>
  <c r="K32" i="4"/>
  <c r="L30" i="4" s="1"/>
  <c r="E73" i="4"/>
  <c r="E72" i="4"/>
  <c r="K77" i="4"/>
  <c r="Y34" i="4"/>
  <c r="E30" i="4"/>
  <c r="K75" i="4"/>
  <c r="L74" i="4" s="1"/>
  <c r="Y77" i="4"/>
  <c r="E31" i="4" l="1"/>
  <c r="S74" i="4"/>
  <c r="S72" i="4"/>
  <c r="S75" i="4"/>
  <c r="Z31" i="4"/>
  <c r="Z30" i="4"/>
  <c r="Z29" i="4"/>
  <c r="Z74" i="4"/>
  <c r="Z73" i="4"/>
  <c r="E29" i="4"/>
  <c r="S30" i="4"/>
  <c r="S29" i="4"/>
  <c r="Z72" i="4"/>
  <c r="L75" i="4"/>
  <c r="L72" i="4"/>
  <c r="L73" i="4"/>
  <c r="L32" i="4"/>
  <c r="L29" i="4"/>
  <c r="L31" i="4"/>
  <c r="S31" i="4"/>
</calcChain>
</file>

<file path=xl/sharedStrings.xml><?xml version="1.0" encoding="utf-8"?>
<sst xmlns="http://schemas.openxmlformats.org/spreadsheetml/2006/main" count="355" uniqueCount="43">
  <si>
    <t>%</t>
  </si>
  <si>
    <t>pMC</t>
  </si>
  <si>
    <t>Eq #</t>
  </si>
  <si>
    <t>TC-T0</t>
  </si>
  <si>
    <t>TC-T1</t>
  </si>
  <si>
    <t>EC-T1</t>
  </si>
  <si>
    <t>IC-T1</t>
  </si>
  <si>
    <t>g BC start</t>
  </si>
  <si>
    <t>mass change yr-3 %</t>
  </si>
  <si>
    <t>pMC yr-3</t>
  </si>
  <si>
    <t>C% yr-3</t>
  </si>
  <si>
    <t>C% start</t>
  </si>
  <si>
    <t>Total C time 0</t>
  </si>
  <si>
    <t>Total C time 1</t>
  </si>
  <si>
    <t>C% change T1</t>
  </si>
  <si>
    <t>Mass change T1 %</t>
  </si>
  <si>
    <t>assumed</t>
  </si>
  <si>
    <t>T-3yr</t>
  </si>
  <si>
    <t>SPAC % T0</t>
  </si>
  <si>
    <t>ug C resp / mg BC</t>
  </si>
  <si>
    <t>mg C resp total (5g BC)</t>
  </si>
  <si>
    <t>300NL av of 2</t>
  </si>
  <si>
    <t>500NL av of 2</t>
  </si>
  <si>
    <t>T-0</t>
  </si>
  <si>
    <t>300L av of 2</t>
  </si>
  <si>
    <t>500L av of 2</t>
  </si>
  <si>
    <t>300NL-LM av of 2</t>
  </si>
  <si>
    <t>500NL-LM av of 2</t>
  </si>
  <si>
    <t>300L-LM av of 2</t>
  </si>
  <si>
    <t>500L-LM av of 2</t>
  </si>
  <si>
    <t>Total mass</t>
  </si>
  <si>
    <t>Indigenous C time 1</t>
  </si>
  <si>
    <t>Indigenous C inert (g)</t>
  </si>
  <si>
    <t>Exogenous C time 1</t>
  </si>
  <si>
    <t>Indigenous labile/Exogenous C</t>
  </si>
  <si>
    <t>% resp of Exogenous C</t>
  </si>
  <si>
    <t>Exogenous C (g)</t>
  </si>
  <si>
    <t>pDC</t>
  </si>
  <si>
    <t>Incubation-CO2</t>
  </si>
  <si>
    <t>Non-C (g)</t>
  </si>
  <si>
    <t>Input Bird et al 2017</t>
  </si>
  <si>
    <t>Indigenous C semi-labile (g)</t>
  </si>
  <si>
    <t>Mass balance calculation (Fig.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</si>
</sst>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3" borderId="0" xfId="0" applyFill="1"/>
    <xf numFmtId="2" fontId="0" fillId="3" borderId="0" xfId="0" applyNumberFormat="1" applyFill="1"/>
    <xf numFmtId="2" fontId="0" fillId="0" borderId="0" xfId="0" applyNumberFormat="1" applyFill="1"/>
    <xf numFmtId="0" fontId="0" fillId="0" borderId="0" xfId="0" applyFont="1"/>
    <xf numFmtId="0" fontId="0" fillId="0" borderId="0" xfId="0" applyFill="1"/>
    <xf numFmtId="0" fontId="2" fillId="0" borderId="0" xfId="0" applyFont="1"/>
    <xf numFmtId="164" fontId="0" fillId="3" borderId="0" xfId="0" applyNumberFormat="1" applyFill="1"/>
    <xf numFmtId="164" fontId="0" fillId="0" borderId="0" xfId="0" applyNumberFormat="1" applyFill="1"/>
    <xf numFmtId="0" fontId="0" fillId="2" borderId="0" xfId="0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tabSelected="1" workbookViewId="0">
      <selection activeCell="B4" sqref="B4"/>
    </sheetView>
  </sheetViews>
  <sheetFormatPr defaultRowHeight="15" x14ac:dyDescent="0.25"/>
  <cols>
    <col min="1" max="1" width="4.5703125" bestFit="1" customWidth="1"/>
    <col min="2" max="2" width="21" bestFit="1" customWidth="1"/>
    <col min="3" max="3" width="18.28515625" bestFit="1" customWidth="1"/>
    <col min="4" max="4" width="7.5703125" bestFit="1" customWidth="1"/>
    <col min="5" max="5" width="8.85546875" bestFit="1" customWidth="1"/>
    <col min="6" max="6" width="8.85546875" customWidth="1"/>
    <col min="7" max="7" width="2.5703125" bestFit="1" customWidth="1"/>
    <col min="8" max="8" width="4.5703125" bestFit="1" customWidth="1"/>
    <col min="9" max="9" width="21" bestFit="1" customWidth="1"/>
    <col min="10" max="10" width="18.28515625" bestFit="1" customWidth="1"/>
    <col min="11" max="11" width="6.28515625" bestFit="1" customWidth="1"/>
    <col min="12" max="12" width="8.85546875" bestFit="1" customWidth="1"/>
    <col min="13" max="13" width="8.85546875" customWidth="1"/>
    <col min="14" max="14" width="2.5703125" bestFit="1" customWidth="1"/>
    <col min="15" max="15" width="4.5703125" customWidth="1"/>
    <col min="16" max="16" width="21" customWidth="1"/>
    <col min="17" max="17" width="18.28515625" customWidth="1"/>
    <col min="18" max="18" width="7.5703125" customWidth="1"/>
    <col min="19" max="20" width="8.85546875" customWidth="1"/>
    <col min="21" max="21" width="2.5703125" customWidth="1"/>
    <col min="22" max="22" width="4.5703125" customWidth="1"/>
    <col min="23" max="23" width="21" customWidth="1"/>
    <col min="24" max="24" width="18.28515625" customWidth="1"/>
    <col min="25" max="25" width="6.28515625" customWidth="1"/>
    <col min="26" max="27" width="8.85546875" customWidth="1"/>
    <col min="28" max="28" width="2.5703125" customWidth="1"/>
    <col min="29" max="29" width="9.7109375" customWidth="1"/>
    <col min="30" max="30" width="9" customWidth="1"/>
  </cols>
  <sheetData>
    <row r="1" spans="1:27" x14ac:dyDescent="0.25">
      <c r="A1" s="3" t="s">
        <v>42</v>
      </c>
    </row>
    <row r="3" spans="1:27" s="9" customFormat="1" ht="18.75" x14ac:dyDescent="0.3">
      <c r="C3" s="9" t="s">
        <v>21</v>
      </c>
      <c r="J3" s="9" t="s">
        <v>22</v>
      </c>
      <c r="Q3" s="9" t="s">
        <v>26</v>
      </c>
      <c r="X3" s="9" t="s">
        <v>27</v>
      </c>
    </row>
    <row r="5" spans="1:27" x14ac:dyDescent="0.25">
      <c r="B5" t="s">
        <v>40</v>
      </c>
      <c r="C5" s="12" t="s">
        <v>7</v>
      </c>
      <c r="D5" s="13">
        <v>5</v>
      </c>
      <c r="E5" s="12" t="s">
        <v>16</v>
      </c>
      <c r="F5" s="12"/>
      <c r="J5" s="12" t="s">
        <v>7</v>
      </c>
      <c r="K5" s="13">
        <v>5</v>
      </c>
      <c r="L5" s="12" t="s">
        <v>16</v>
      </c>
      <c r="M5" s="12"/>
      <c r="Q5" s="12" t="s">
        <v>7</v>
      </c>
      <c r="R5" s="13">
        <v>5</v>
      </c>
      <c r="S5" s="12" t="s">
        <v>16</v>
      </c>
      <c r="T5" s="12"/>
      <c r="X5" s="12" t="s">
        <v>7</v>
      </c>
      <c r="Y5" s="13">
        <v>5</v>
      </c>
      <c r="Z5" s="12" t="s">
        <v>16</v>
      </c>
      <c r="AA5" s="12"/>
    </row>
    <row r="6" spans="1:27" x14ac:dyDescent="0.25">
      <c r="C6" s="12" t="s">
        <v>11</v>
      </c>
      <c r="D6" s="13">
        <v>63.7</v>
      </c>
      <c r="E6" s="12"/>
      <c r="F6" s="12"/>
      <c r="J6" s="12" t="s">
        <v>11</v>
      </c>
      <c r="K6" s="13">
        <v>76.900000000000006</v>
      </c>
      <c r="L6" s="12"/>
      <c r="M6" s="12"/>
      <c r="Q6" s="12" t="s">
        <v>11</v>
      </c>
      <c r="R6" s="13">
        <v>63.7</v>
      </c>
      <c r="S6" s="12"/>
      <c r="T6" s="12"/>
      <c r="X6" s="12" t="s">
        <v>11</v>
      </c>
      <c r="Y6" s="13">
        <v>76.900000000000006</v>
      </c>
      <c r="Z6" s="12"/>
      <c r="AA6" s="12"/>
    </row>
    <row r="7" spans="1:27" x14ac:dyDescent="0.25">
      <c r="C7" s="12" t="s">
        <v>8</v>
      </c>
      <c r="D7" s="13">
        <v>84.1</v>
      </c>
      <c r="E7" s="12"/>
      <c r="F7" s="12"/>
      <c r="J7" s="12" t="s">
        <v>8</v>
      </c>
      <c r="K7" s="13">
        <v>43.65</v>
      </c>
      <c r="L7" s="12"/>
      <c r="M7" s="12"/>
      <c r="Q7" s="12" t="s">
        <v>8</v>
      </c>
      <c r="R7" s="13">
        <v>3.55</v>
      </c>
      <c r="S7" s="12"/>
      <c r="T7" s="12"/>
      <c r="X7" s="12" t="s">
        <v>8</v>
      </c>
      <c r="Y7" s="13">
        <v>9.0500000000000007</v>
      </c>
      <c r="Z7" s="12"/>
      <c r="AA7" s="12"/>
    </row>
    <row r="8" spans="1:27" x14ac:dyDescent="0.25">
      <c r="C8" s="12" t="s">
        <v>10</v>
      </c>
      <c r="D8" s="13">
        <v>29.45</v>
      </c>
      <c r="E8" s="12"/>
      <c r="F8" s="12"/>
      <c r="J8" s="12" t="s">
        <v>10</v>
      </c>
      <c r="K8" s="13">
        <v>51.35</v>
      </c>
      <c r="L8" s="12"/>
      <c r="M8" s="12"/>
      <c r="Q8" s="12" t="s">
        <v>10</v>
      </c>
      <c r="R8" s="13">
        <v>58</v>
      </c>
      <c r="S8" s="12"/>
      <c r="T8" s="12"/>
      <c r="X8" s="12" t="s">
        <v>10</v>
      </c>
      <c r="Y8" s="13">
        <v>67.55</v>
      </c>
      <c r="Z8" s="12"/>
      <c r="AA8" s="12"/>
    </row>
    <row r="9" spans="1:27" x14ac:dyDescent="0.25">
      <c r="C9" s="12" t="s">
        <v>9</v>
      </c>
      <c r="D9" s="13">
        <v>7.35</v>
      </c>
      <c r="E9" s="12"/>
      <c r="F9" s="12"/>
      <c r="J9" s="12" t="s">
        <v>9</v>
      </c>
      <c r="K9" s="13">
        <v>4.3499999999999996</v>
      </c>
      <c r="L9" s="12"/>
      <c r="M9" s="12"/>
      <c r="Q9" s="12" t="s">
        <v>9</v>
      </c>
      <c r="R9" s="13">
        <v>0.85</v>
      </c>
      <c r="S9" s="12"/>
      <c r="T9" s="12"/>
      <c r="X9" s="12" t="s">
        <v>9</v>
      </c>
      <c r="Y9" s="13">
        <v>0.91</v>
      </c>
      <c r="Z9" s="12"/>
      <c r="AA9" s="12"/>
    </row>
    <row r="11" spans="1:27" x14ac:dyDescent="0.25">
      <c r="A11" t="s">
        <v>2</v>
      </c>
      <c r="H11" t="s">
        <v>2</v>
      </c>
      <c r="O11" t="s">
        <v>2</v>
      </c>
      <c r="V11" t="s">
        <v>2</v>
      </c>
    </row>
    <row r="12" spans="1:27" s="8" customFormat="1" x14ac:dyDescent="0.25">
      <c r="A12" s="8">
        <v>1</v>
      </c>
      <c r="B12" s="8" t="s">
        <v>12</v>
      </c>
      <c r="C12" s="8" t="s">
        <v>3</v>
      </c>
      <c r="D12" s="6">
        <f>D5*D6/100</f>
        <v>3.1850000000000001</v>
      </c>
      <c r="H12" s="8">
        <v>1</v>
      </c>
      <c r="I12" s="8" t="s">
        <v>12</v>
      </c>
      <c r="J12" s="8" t="s">
        <v>3</v>
      </c>
      <c r="K12" s="6">
        <f>K5*K6/100</f>
        <v>3.8450000000000002</v>
      </c>
      <c r="O12" s="8">
        <v>1</v>
      </c>
      <c r="P12" s="8" t="s">
        <v>12</v>
      </c>
      <c r="Q12" s="8" t="s">
        <v>3</v>
      </c>
      <c r="R12" s="6">
        <f>R5*R6/100</f>
        <v>3.1850000000000001</v>
      </c>
      <c r="V12" s="8">
        <v>1</v>
      </c>
      <c r="W12" s="8" t="s">
        <v>12</v>
      </c>
      <c r="X12" s="8" t="s">
        <v>3</v>
      </c>
      <c r="Y12" s="6">
        <f>Y5*Y6/100</f>
        <v>3.8450000000000002</v>
      </c>
    </row>
    <row r="13" spans="1:27" s="8" customFormat="1" x14ac:dyDescent="0.25">
      <c r="A13" s="8">
        <v>2</v>
      </c>
      <c r="B13" s="8" t="s">
        <v>15</v>
      </c>
      <c r="D13" s="6">
        <f>D7</f>
        <v>84.1</v>
      </c>
      <c r="H13" s="8">
        <v>2</v>
      </c>
      <c r="I13" s="8" t="s">
        <v>15</v>
      </c>
      <c r="K13" s="6">
        <f>K7</f>
        <v>43.65</v>
      </c>
      <c r="O13" s="8">
        <v>2</v>
      </c>
      <c r="P13" s="8" t="s">
        <v>15</v>
      </c>
      <c r="R13" s="6">
        <f>R7</f>
        <v>3.55</v>
      </c>
      <c r="V13" s="8">
        <v>2</v>
      </c>
      <c r="W13" s="8" t="s">
        <v>15</v>
      </c>
      <c r="Y13" s="6">
        <f>Y7</f>
        <v>9.0500000000000007</v>
      </c>
    </row>
    <row r="14" spans="1:27" s="8" customFormat="1" x14ac:dyDescent="0.25">
      <c r="A14" s="8">
        <v>3</v>
      </c>
      <c r="B14" s="8" t="s">
        <v>13</v>
      </c>
      <c r="C14" s="8" t="s">
        <v>4</v>
      </c>
      <c r="D14" s="6">
        <f>(5*(D7/100+1))*D8/100</f>
        <v>2.7108724999999998</v>
      </c>
      <c r="H14" s="8">
        <v>3</v>
      </c>
      <c r="I14" s="8" t="s">
        <v>13</v>
      </c>
      <c r="J14" s="8" t="s">
        <v>4</v>
      </c>
      <c r="K14" s="6">
        <f>(5*(K7/100+1))*K8/100</f>
        <v>3.6882137500000005</v>
      </c>
      <c r="O14" s="8">
        <v>3</v>
      </c>
      <c r="P14" s="8" t="s">
        <v>13</v>
      </c>
      <c r="Q14" s="8" t="s">
        <v>4</v>
      </c>
      <c r="R14" s="6">
        <f>(5*(R7/100+1))*R8/100</f>
        <v>3.0029500000000002</v>
      </c>
      <c r="V14" s="8">
        <v>3</v>
      </c>
      <c r="W14" s="8" t="s">
        <v>13</v>
      </c>
      <c r="X14" s="8" t="s">
        <v>4</v>
      </c>
      <c r="Y14" s="6">
        <f>(5*(Y7/100+1))*Y8/100</f>
        <v>3.6831637500000003</v>
      </c>
    </row>
    <row r="15" spans="1:27" x14ac:dyDescent="0.25">
      <c r="A15">
        <v>4</v>
      </c>
      <c r="B15" t="s">
        <v>33</v>
      </c>
      <c r="C15" t="s">
        <v>5</v>
      </c>
      <c r="D15" s="1">
        <f>D14*D9/100</f>
        <v>0.19924912874999998</v>
      </c>
      <c r="H15">
        <v>4</v>
      </c>
      <c r="I15" t="s">
        <v>33</v>
      </c>
      <c r="J15" t="s">
        <v>5</v>
      </c>
      <c r="K15" s="1">
        <f>K14*K9/100</f>
        <v>0.16043729812500002</v>
      </c>
      <c r="O15">
        <v>4</v>
      </c>
      <c r="P15" t="s">
        <v>33</v>
      </c>
      <c r="Q15" t="s">
        <v>5</v>
      </c>
      <c r="R15" s="1">
        <f>R14*R9/100</f>
        <v>2.5525074999999998E-2</v>
      </c>
      <c r="V15">
        <v>4</v>
      </c>
      <c r="W15" t="s">
        <v>33</v>
      </c>
      <c r="X15" t="s">
        <v>5</v>
      </c>
      <c r="Y15" s="1">
        <f>Y14*Y9/100</f>
        <v>3.3516790125000001E-2</v>
      </c>
    </row>
    <row r="16" spans="1:27" x14ac:dyDescent="0.25">
      <c r="A16">
        <v>5</v>
      </c>
      <c r="B16" t="s">
        <v>31</v>
      </c>
      <c r="C16" t="s">
        <v>6</v>
      </c>
      <c r="D16" s="1">
        <f>D14-D15</f>
        <v>2.5116233712499998</v>
      </c>
      <c r="H16">
        <v>5</v>
      </c>
      <c r="I16" t="s">
        <v>31</v>
      </c>
      <c r="J16" t="s">
        <v>6</v>
      </c>
      <c r="K16" s="1">
        <f>K14-K15</f>
        <v>3.5277764518750003</v>
      </c>
      <c r="O16">
        <v>5</v>
      </c>
      <c r="P16" t="s">
        <v>31</v>
      </c>
      <c r="Q16" t="s">
        <v>6</v>
      </c>
      <c r="R16" s="1">
        <f>R14-R15</f>
        <v>2.9774249250000002</v>
      </c>
      <c r="V16">
        <v>5</v>
      </c>
      <c r="W16" t="s">
        <v>31</v>
      </c>
      <c r="X16" t="s">
        <v>6</v>
      </c>
      <c r="Y16" s="1">
        <f>Y14-Y15</f>
        <v>3.6496469598750001</v>
      </c>
    </row>
    <row r="17" spans="1:29" x14ac:dyDescent="0.25">
      <c r="A17">
        <v>6</v>
      </c>
      <c r="B17" t="s">
        <v>14</v>
      </c>
      <c r="D17" s="1">
        <f>((D16-D12)/D12)*100</f>
        <v>-21.142123351648358</v>
      </c>
      <c r="H17">
        <v>6</v>
      </c>
      <c r="I17" t="s">
        <v>14</v>
      </c>
      <c r="K17" s="1">
        <f>((K16-K12)/K12)*100</f>
        <v>-8.2502873374512316</v>
      </c>
      <c r="O17">
        <v>6</v>
      </c>
      <c r="P17" t="s">
        <v>14</v>
      </c>
      <c r="R17" s="1">
        <f>((R16-R12)/R12)*100</f>
        <v>-6.5172708006279372</v>
      </c>
      <c r="V17">
        <v>6</v>
      </c>
      <c r="W17" t="s">
        <v>14</v>
      </c>
      <c r="Y17" s="1">
        <f>((Y16-Y12)/Y12)*100</f>
        <v>-5.08070325422627</v>
      </c>
    </row>
    <row r="19" spans="1:29" x14ac:dyDescent="0.25">
      <c r="B19" t="s">
        <v>18</v>
      </c>
      <c r="D19" s="1">
        <v>5.7</v>
      </c>
      <c r="I19" t="s">
        <v>18</v>
      </c>
      <c r="K19" s="1">
        <v>59</v>
      </c>
      <c r="P19" t="s">
        <v>18</v>
      </c>
      <c r="R19" s="1">
        <v>5.7</v>
      </c>
      <c r="W19" t="s">
        <v>18</v>
      </c>
      <c r="Y19" s="1">
        <v>59</v>
      </c>
    </row>
    <row r="20" spans="1:29" x14ac:dyDescent="0.25">
      <c r="D20" s="1"/>
      <c r="J20" s="1"/>
      <c r="R20" s="1"/>
      <c r="X20" s="1"/>
    </row>
    <row r="21" spans="1:29" x14ac:dyDescent="0.25">
      <c r="B21" s="3" t="s">
        <v>23</v>
      </c>
      <c r="D21" s="1"/>
      <c r="I21" s="3" t="s">
        <v>23</v>
      </c>
      <c r="K21" s="1"/>
      <c r="P21" s="3" t="s">
        <v>23</v>
      </c>
      <c r="R21" s="1"/>
      <c r="W21" s="3" t="s">
        <v>23</v>
      </c>
      <c r="Y21" s="1"/>
    </row>
    <row r="22" spans="1:29" x14ac:dyDescent="0.25">
      <c r="B22" s="7" t="s">
        <v>30</v>
      </c>
      <c r="D22" s="1">
        <f>D5</f>
        <v>5</v>
      </c>
      <c r="E22" s="1"/>
      <c r="F22" s="1"/>
      <c r="I22" s="7" t="s">
        <v>30</v>
      </c>
      <c r="K22" s="1">
        <f>K5</f>
        <v>5</v>
      </c>
      <c r="L22" s="1"/>
      <c r="M22" s="1"/>
      <c r="P22" s="7" t="s">
        <v>30</v>
      </c>
      <c r="R22" s="1">
        <f>R5</f>
        <v>5</v>
      </c>
      <c r="S22" s="1"/>
      <c r="T22" s="1"/>
      <c r="W22" s="7" t="s">
        <v>30</v>
      </c>
      <c r="Y22" s="1">
        <f>Y5</f>
        <v>5</v>
      </c>
      <c r="Z22" s="1"/>
      <c r="AA22" s="1"/>
    </row>
    <row r="23" spans="1:29" x14ac:dyDescent="0.25">
      <c r="B23" t="s">
        <v>32</v>
      </c>
      <c r="D23" s="1">
        <f>D12*D19/100</f>
        <v>0.18154500000000001</v>
      </c>
      <c r="E23" s="1">
        <f>D23/SUM(D$23:D$25)*100</f>
        <v>3.6309</v>
      </c>
      <c r="F23" s="1">
        <f>E23/SUM(E$23:E$24)*100</f>
        <v>5.6999999999999993</v>
      </c>
      <c r="G23" t="s">
        <v>0</v>
      </c>
      <c r="I23" t="s">
        <v>32</v>
      </c>
      <c r="K23" s="1">
        <f>K12*K19/100</f>
        <v>2.2685500000000003</v>
      </c>
      <c r="L23" s="1">
        <f>K23/SUM(K$23:K$25)*100</f>
        <v>45.371000000000009</v>
      </c>
      <c r="M23" s="1">
        <f>L23/SUM(L$23:L$24)*100</f>
        <v>59.000000000000007</v>
      </c>
      <c r="N23" t="s">
        <v>0</v>
      </c>
      <c r="P23" t="s">
        <v>32</v>
      </c>
      <c r="R23" s="1">
        <f>R12*R19/100</f>
        <v>0.18154500000000001</v>
      </c>
      <c r="S23" s="1">
        <f>R23/SUM(R$23:R$25)*100</f>
        <v>3.6309</v>
      </c>
      <c r="T23" s="1">
        <f>S23/SUM(S$23:S$24)*100</f>
        <v>5.6999999999999993</v>
      </c>
      <c r="U23" t="s">
        <v>0</v>
      </c>
      <c r="W23" t="s">
        <v>32</v>
      </c>
      <c r="Y23" s="1">
        <f>Y12*Y19/100</f>
        <v>2.2685500000000003</v>
      </c>
      <c r="Z23" s="1">
        <f>Y23/SUM(Y$23:Y$25)*100</f>
        <v>45.371000000000009</v>
      </c>
      <c r="AA23" s="1">
        <f>Z23/SUM(Z$23:Z$24)*100</f>
        <v>59.000000000000007</v>
      </c>
      <c r="AB23" t="s">
        <v>0</v>
      </c>
    </row>
    <row r="24" spans="1:29" x14ac:dyDescent="0.25">
      <c r="B24" t="s">
        <v>41</v>
      </c>
      <c r="C24" s="1">
        <f>SUM(D23:D24)</f>
        <v>3.1850000000000001</v>
      </c>
      <c r="D24" s="1">
        <f>D12-D23</f>
        <v>3.0034550000000002</v>
      </c>
      <c r="E24" s="1">
        <f>D24/SUM(D$23:D$25)*100</f>
        <v>60.069100000000006</v>
      </c>
      <c r="F24" s="1">
        <f>E24/SUM(E$23:E$24)*100</f>
        <v>94.300000000000011</v>
      </c>
      <c r="G24" t="s">
        <v>0</v>
      </c>
      <c r="I24" t="s">
        <v>41</v>
      </c>
      <c r="J24" s="1">
        <f>SUM(K23:K24)</f>
        <v>3.8450000000000002</v>
      </c>
      <c r="K24" s="1">
        <f>K12-K23</f>
        <v>1.5764499999999999</v>
      </c>
      <c r="L24" s="1">
        <f>K24/SUM(K$23:K$25)*100</f>
        <v>31.528999999999996</v>
      </c>
      <c r="M24" s="1">
        <f>L24/SUM(L$23:L$24)*100</f>
        <v>40.999999999999993</v>
      </c>
      <c r="N24" t="s">
        <v>0</v>
      </c>
      <c r="P24" t="s">
        <v>41</v>
      </c>
      <c r="R24" s="1">
        <f>R12-R23</f>
        <v>3.0034550000000002</v>
      </c>
      <c r="S24" s="1">
        <f>R24/SUM(R$23:R$25)*100</f>
        <v>60.069100000000006</v>
      </c>
      <c r="T24" s="1">
        <f>S24/SUM(S$23:S$24)*100</f>
        <v>94.300000000000011</v>
      </c>
      <c r="U24" t="s">
        <v>0</v>
      </c>
      <c r="W24" t="s">
        <v>41</v>
      </c>
      <c r="Y24" s="1">
        <f>Y12-Y23</f>
        <v>1.5764499999999999</v>
      </c>
      <c r="Z24" s="1">
        <f>Y24/SUM(Y$23:Y$25)*100</f>
        <v>31.528999999999996</v>
      </c>
      <c r="AA24" s="1">
        <f>Z24/SUM(Z$23:Z$24)*100</f>
        <v>40.999999999999993</v>
      </c>
      <c r="AB24" t="s">
        <v>0</v>
      </c>
    </row>
    <row r="25" spans="1:29" x14ac:dyDescent="0.25">
      <c r="B25" t="s">
        <v>39</v>
      </c>
      <c r="D25" s="1">
        <f>D22-SUM(D23:D24)</f>
        <v>1.8149999999999999</v>
      </c>
      <c r="E25" s="1">
        <f>D25/SUM(D$23:D$25)*100</f>
        <v>36.299999999999997</v>
      </c>
      <c r="F25" s="1"/>
      <c r="G25" t="s">
        <v>0</v>
      </c>
      <c r="I25" t="s">
        <v>39</v>
      </c>
      <c r="K25" s="1">
        <f>K22-SUM(K23:K24)</f>
        <v>1.1549999999999998</v>
      </c>
      <c r="L25" s="1">
        <f>K25/SUM(K$23:K$25)*100</f>
        <v>23.099999999999994</v>
      </c>
      <c r="M25" s="1"/>
      <c r="N25" t="s">
        <v>0</v>
      </c>
      <c r="P25" t="s">
        <v>39</v>
      </c>
      <c r="R25" s="1">
        <f>R22-SUM(R23:R24)</f>
        <v>1.8149999999999999</v>
      </c>
      <c r="S25" s="1">
        <f>R25/SUM(R$23:R$25)*100</f>
        <v>36.299999999999997</v>
      </c>
      <c r="T25" s="1"/>
      <c r="U25" t="s">
        <v>0</v>
      </c>
      <c r="W25" t="s">
        <v>39</v>
      </c>
      <c r="Y25" s="1">
        <f>Y22-SUM(Y23:Y24)</f>
        <v>1.1549999999999998</v>
      </c>
      <c r="Z25" s="1">
        <f>Y25/SUM(Y$23:Y$25)*100</f>
        <v>23.099999999999994</v>
      </c>
      <c r="AA25" s="1"/>
      <c r="AB25" t="s">
        <v>0</v>
      </c>
    </row>
    <row r="26" spans="1:29" x14ac:dyDescent="0.25">
      <c r="D26" s="1"/>
      <c r="K26" s="1"/>
      <c r="R26" s="1"/>
      <c r="Y26" s="1"/>
    </row>
    <row r="27" spans="1:29" x14ac:dyDescent="0.25">
      <c r="B27" s="3" t="s">
        <v>17</v>
      </c>
      <c r="D27" s="1"/>
      <c r="I27" s="3" t="s">
        <v>17</v>
      </c>
      <c r="K27" s="1"/>
      <c r="P27" s="3" t="s">
        <v>17</v>
      </c>
      <c r="R27" s="1"/>
      <c r="W27" s="3" t="s">
        <v>17</v>
      </c>
      <c r="Y27" s="1"/>
    </row>
    <row r="28" spans="1:29" x14ac:dyDescent="0.25">
      <c r="B28" s="7" t="s">
        <v>30</v>
      </c>
      <c r="D28" s="1">
        <f>D5*(D7/100+1)</f>
        <v>9.2050000000000001</v>
      </c>
      <c r="E28" s="1"/>
      <c r="F28" s="1"/>
      <c r="I28" s="7" t="s">
        <v>30</v>
      </c>
      <c r="K28" s="1">
        <f>K5*(K7/100+1)</f>
        <v>7.182500000000001</v>
      </c>
      <c r="L28" s="1"/>
      <c r="M28" s="1"/>
      <c r="P28" s="7" t="s">
        <v>30</v>
      </c>
      <c r="R28" s="1">
        <f>R5*(R7/100+1)</f>
        <v>5.1775000000000002</v>
      </c>
      <c r="S28" s="1"/>
      <c r="T28" s="1"/>
      <c r="W28" s="7" t="s">
        <v>30</v>
      </c>
      <c r="Y28" s="1">
        <f>Y5*(Y7/100+1)</f>
        <v>5.4525000000000006</v>
      </c>
      <c r="Z28" s="1"/>
      <c r="AA28" s="1"/>
    </row>
    <row r="29" spans="1:29" x14ac:dyDescent="0.25">
      <c r="B29" t="s">
        <v>32</v>
      </c>
      <c r="D29" s="1">
        <f>D23</f>
        <v>0.18154500000000001</v>
      </c>
      <c r="E29" s="1">
        <f>D29/SUM(D$29:D$32)*100</f>
        <v>1.9722433460076048</v>
      </c>
      <c r="F29" s="1">
        <f>D29/SUM(D$29:D$31)*100</f>
        <v>6.6969213786336326</v>
      </c>
      <c r="G29" t="s">
        <v>0</v>
      </c>
      <c r="I29" t="s">
        <v>32</v>
      </c>
      <c r="K29" s="1">
        <f>K23</f>
        <v>2.2685500000000003</v>
      </c>
      <c r="L29" s="1">
        <f>K29/SUM(K$29:K$32)*100</f>
        <v>31.584406543682565</v>
      </c>
      <c r="M29" s="1">
        <f>K29/SUM(K$29:K$31)*100</f>
        <v>61.508094534922222</v>
      </c>
      <c r="N29" t="s">
        <v>0</v>
      </c>
      <c r="P29" t="s">
        <v>32</v>
      </c>
      <c r="R29" s="1">
        <f>R23</f>
        <v>0.18154500000000001</v>
      </c>
      <c r="S29" s="1">
        <f>R29/SUM(R$29:R$32)*100</f>
        <v>3.5064220183486241</v>
      </c>
      <c r="T29" s="1">
        <f>R29/SUM(R$29:R$31)*100</f>
        <v>6.045555204049351</v>
      </c>
      <c r="U29" t="s">
        <v>0</v>
      </c>
      <c r="W29" t="s">
        <v>32</v>
      </c>
      <c r="Y29" s="1">
        <f>Y23</f>
        <v>2.2685500000000003</v>
      </c>
      <c r="Z29" s="1">
        <f>Y29/SUM(Y$29:Y$32)*100</f>
        <v>41.605685465382855</v>
      </c>
      <c r="AA29" s="1">
        <f>Y29/SUM(Y$29:Y$31)*100</f>
        <v>61.592428520181876</v>
      </c>
      <c r="AB29" t="s">
        <v>0</v>
      </c>
    </row>
    <row r="30" spans="1:29" x14ac:dyDescent="0.25">
      <c r="B30" t="s">
        <v>41</v>
      </c>
      <c r="D30" s="1">
        <f>D16-D29</f>
        <v>2.3300783712499999</v>
      </c>
      <c r="E30" s="1">
        <f>D30/SUM(D$29:D$32)*100</f>
        <v>25.313181653992395</v>
      </c>
      <c r="F30" s="1">
        <f>D30/SUM(D$29:D$31)*100</f>
        <v>85.953078621366373</v>
      </c>
      <c r="G30" t="s">
        <v>0</v>
      </c>
      <c r="I30" t="s">
        <v>41</v>
      </c>
      <c r="K30" s="1">
        <f>K16-K29</f>
        <v>1.259226451875</v>
      </c>
      <c r="L30" s="1">
        <f>K30/SUM(K$29:K$32)*100</f>
        <v>17.531868456317437</v>
      </c>
      <c r="M30" s="1">
        <f>K30/SUM(K$29:K$31)*100</f>
        <v>34.14190546507777</v>
      </c>
      <c r="N30" t="s">
        <v>0</v>
      </c>
      <c r="P30" t="s">
        <v>41</v>
      </c>
      <c r="R30" s="1">
        <f>R16-R29</f>
        <v>2.7958799250000004</v>
      </c>
      <c r="S30" s="1">
        <f>R30/SUM(R$29:R$32)*100</f>
        <v>54.000577981651375</v>
      </c>
      <c r="T30" s="1">
        <f>R30/SUM(R$29:R$31)*100</f>
        <v>93.104444795950656</v>
      </c>
      <c r="U30" t="s">
        <v>0</v>
      </c>
      <c r="W30" t="s">
        <v>41</v>
      </c>
      <c r="Y30" s="1">
        <f>Y16-Y29</f>
        <v>1.3810969598749998</v>
      </c>
      <c r="Z30" s="1">
        <f>Y30/SUM(Y$29:Y$32)*100</f>
        <v>25.329609534617141</v>
      </c>
      <c r="AA30" s="1">
        <f>Y30/SUM(Y$29:Y$31)*100</f>
        <v>37.497571479818127</v>
      </c>
      <c r="AB30" t="s">
        <v>0</v>
      </c>
    </row>
    <row r="31" spans="1:29" x14ac:dyDescent="0.25">
      <c r="B31" t="s">
        <v>36</v>
      </c>
      <c r="C31" s="1">
        <f>SUM(D29:D31)</f>
        <v>2.7108724999999998</v>
      </c>
      <c r="D31" s="1">
        <f>D15</f>
        <v>0.19924912874999998</v>
      </c>
      <c r="E31" s="1">
        <f>D31/SUM(D$29:D$32)*100</f>
        <v>2.1645749999999997</v>
      </c>
      <c r="F31" s="1">
        <f>D31/SUM(D$29:D$31)*100</f>
        <v>7.35</v>
      </c>
      <c r="G31" t="s">
        <v>0</v>
      </c>
      <c r="I31" t="s">
        <v>36</v>
      </c>
      <c r="J31" s="1">
        <f>SUM(K29:K31)</f>
        <v>3.6882137500000005</v>
      </c>
      <c r="K31" s="1">
        <f>K15</f>
        <v>0.16043729812500002</v>
      </c>
      <c r="L31" s="1">
        <f>K31/SUM(K$29:K$32)*100</f>
        <v>2.2337249999999997</v>
      </c>
      <c r="M31" s="1">
        <f>K31/SUM(K$29:K$31)*100</f>
        <v>4.3499999999999996</v>
      </c>
      <c r="N31" t="s">
        <v>0</v>
      </c>
      <c r="P31" t="s">
        <v>36</v>
      </c>
      <c r="Q31" s="1">
        <f>SUM(R29:R31)</f>
        <v>3.0029500000000002</v>
      </c>
      <c r="R31" s="1">
        <f>R15</f>
        <v>2.5525074999999998E-2</v>
      </c>
      <c r="S31" s="1">
        <f>R31/SUM(R$29:R$32)*100</f>
        <v>0.49299999999999994</v>
      </c>
      <c r="T31" s="1">
        <f>R31/SUM(R$29:R$31)*100</f>
        <v>0.84999999999999987</v>
      </c>
      <c r="U31" t="s">
        <v>0</v>
      </c>
      <c r="W31" t="s">
        <v>36</v>
      </c>
      <c r="X31" s="1">
        <f>SUM(Y29:Y31)</f>
        <v>3.6831637500000003</v>
      </c>
      <c r="Y31" s="1">
        <f>Y15</f>
        <v>3.3516790125000001E-2</v>
      </c>
      <c r="Z31" s="1">
        <f>Y31/SUM(Y$29:Y$32)*100</f>
        <v>0.61470499999999995</v>
      </c>
      <c r="AA31" s="1">
        <f>Y31/SUM(Y$29:Y$31)*100</f>
        <v>0.90999999999999992</v>
      </c>
      <c r="AB31" t="s">
        <v>0</v>
      </c>
    </row>
    <row r="32" spans="1:29" s="8" customFormat="1" x14ac:dyDescent="0.25">
      <c r="B32" t="s">
        <v>39</v>
      </c>
      <c r="D32" s="6">
        <f>D28-SUM(D29:D31)</f>
        <v>6.4941275000000003</v>
      </c>
      <c r="E32" s="1">
        <f>D32/SUM(D$29:D$32)*100</f>
        <v>70.55</v>
      </c>
      <c r="F32" s="1"/>
      <c r="G32" t="s">
        <v>0</v>
      </c>
      <c r="I32" t="s">
        <v>39</v>
      </c>
      <c r="K32" s="6">
        <f>K28-SUM(K29:K31)</f>
        <v>3.4942862500000005</v>
      </c>
      <c r="L32" s="1">
        <f>K32/SUM(K$29:K$32)*100</f>
        <v>48.65</v>
      </c>
      <c r="M32" s="1"/>
      <c r="N32" t="s">
        <v>0</v>
      </c>
      <c r="P32" t="s">
        <v>39</v>
      </c>
      <c r="R32" s="6">
        <f>R28-SUM(R29:R31)</f>
        <v>2.17455</v>
      </c>
      <c r="S32" s="1">
        <f>R32/SUM(R$29:R$32)*100</f>
        <v>42</v>
      </c>
      <c r="T32" s="1"/>
      <c r="U32" t="s">
        <v>0</v>
      </c>
      <c r="W32" t="s">
        <v>39</v>
      </c>
      <c r="Y32" s="6">
        <f>Y28-SUM(Y29:Y31)</f>
        <v>1.7693362500000003</v>
      </c>
      <c r="Z32" s="1">
        <f>Y32/SUM(Y$29:Y$32)*100</f>
        <v>32.450000000000003</v>
      </c>
      <c r="AA32" s="1"/>
      <c r="AB32" t="s">
        <v>0</v>
      </c>
      <c r="AC32"/>
    </row>
    <row r="33" spans="2:27" x14ac:dyDescent="0.25">
      <c r="D33" s="1"/>
      <c r="R33" s="1"/>
    </row>
    <row r="34" spans="2:27" x14ac:dyDescent="0.25">
      <c r="B34" t="s">
        <v>34</v>
      </c>
      <c r="D34" s="1">
        <f>D30/D31</f>
        <v>11.694296411070255</v>
      </c>
      <c r="I34" t="s">
        <v>34</v>
      </c>
      <c r="K34" s="1">
        <f>K30/K31</f>
        <v>7.8487139000178789</v>
      </c>
      <c r="P34" t="s">
        <v>34</v>
      </c>
      <c r="R34" s="1">
        <f>R30/R31</f>
        <v>109.53464093641256</v>
      </c>
      <c r="W34" t="s">
        <v>34</v>
      </c>
      <c r="Y34" s="1">
        <f>Y30/Y31</f>
        <v>41.206122505294644</v>
      </c>
    </row>
    <row r="35" spans="2:27" x14ac:dyDescent="0.25">
      <c r="D35" s="1"/>
      <c r="R35" s="1"/>
    </row>
    <row r="36" spans="2:27" x14ac:dyDescent="0.25">
      <c r="B36" s="3" t="s">
        <v>38</v>
      </c>
      <c r="D36" s="1"/>
      <c r="I36" s="3" t="s">
        <v>38</v>
      </c>
      <c r="P36" s="3" t="s">
        <v>38</v>
      </c>
      <c r="R36" s="1"/>
      <c r="W36" s="3" t="s">
        <v>38</v>
      </c>
    </row>
    <row r="37" spans="2:27" x14ac:dyDescent="0.25">
      <c r="B37" s="4" t="s">
        <v>1</v>
      </c>
      <c r="C37" s="4"/>
      <c r="D37" s="10">
        <v>71.099999999999994</v>
      </c>
      <c r="E37" s="2"/>
      <c r="F37" s="2"/>
      <c r="G37" s="2"/>
      <c r="H37" s="2"/>
      <c r="I37" s="4" t="s">
        <v>1</v>
      </c>
      <c r="J37" s="10"/>
      <c r="K37" s="10">
        <v>79.81</v>
      </c>
      <c r="L37" s="2"/>
      <c r="M37" s="2"/>
      <c r="N37" s="2"/>
      <c r="O37" s="2"/>
      <c r="P37" s="4" t="s">
        <v>1</v>
      </c>
      <c r="Q37" s="10"/>
      <c r="R37" s="10">
        <v>42.43</v>
      </c>
      <c r="S37" s="2"/>
      <c r="T37" s="2"/>
      <c r="U37" s="2"/>
      <c r="V37" s="2"/>
      <c r="W37" s="4" t="s">
        <v>1</v>
      </c>
      <c r="X37" s="10"/>
      <c r="Y37" s="10">
        <v>64.06</v>
      </c>
    </row>
    <row r="38" spans="2:27" s="8" customFormat="1" x14ac:dyDescent="0.25">
      <c r="B38" s="8" t="s">
        <v>37</v>
      </c>
      <c r="D38" s="11">
        <f>100-D37</f>
        <v>28.900000000000006</v>
      </c>
      <c r="E38" s="11"/>
      <c r="F38" s="11"/>
      <c r="G38" s="11"/>
      <c r="H38" s="11"/>
      <c r="I38" s="8" t="s">
        <v>37</v>
      </c>
      <c r="J38" s="11"/>
      <c r="K38" s="11">
        <f>100-K37</f>
        <v>20.189999999999998</v>
      </c>
      <c r="L38" s="11"/>
      <c r="M38" s="11"/>
      <c r="N38" s="11"/>
      <c r="O38" s="11"/>
      <c r="P38" s="8" t="s">
        <v>37</v>
      </c>
      <c r="Q38" s="11"/>
      <c r="R38" s="11">
        <f>100-R37</f>
        <v>57.57</v>
      </c>
      <c r="S38" s="11"/>
      <c r="T38" s="11"/>
      <c r="U38" s="11"/>
      <c r="V38" s="11"/>
      <c r="W38" s="8" t="s">
        <v>37</v>
      </c>
      <c r="X38" s="11"/>
      <c r="Y38" s="11">
        <f>100-Y37</f>
        <v>35.94</v>
      </c>
    </row>
    <row r="39" spans="2:27" x14ac:dyDescent="0.25">
      <c r="D39" s="1"/>
      <c r="R39" s="1"/>
    </row>
    <row r="40" spans="2:27" x14ac:dyDescent="0.25">
      <c r="B40" s="4" t="s">
        <v>19</v>
      </c>
      <c r="C40" s="4"/>
      <c r="D40" s="5">
        <v>0.88500000000000001</v>
      </c>
      <c r="I40" s="4" t="s">
        <v>19</v>
      </c>
      <c r="J40" s="4"/>
      <c r="K40" s="5">
        <v>0.625</v>
      </c>
      <c r="P40" s="4" t="s">
        <v>19</v>
      </c>
      <c r="Q40" s="4"/>
      <c r="R40" s="5">
        <v>0.88500000000000001</v>
      </c>
      <c r="W40" s="4" t="s">
        <v>19</v>
      </c>
      <c r="X40" s="4"/>
      <c r="Y40" s="5">
        <v>0.34499999999999997</v>
      </c>
    </row>
    <row r="41" spans="2:27" x14ac:dyDescent="0.25">
      <c r="B41" t="s">
        <v>20</v>
      </c>
      <c r="D41" s="1">
        <f>D40*D5</f>
        <v>4.4249999999999998</v>
      </c>
      <c r="I41" t="s">
        <v>20</v>
      </c>
      <c r="K41" s="1">
        <f>K40*K5</f>
        <v>3.125</v>
      </c>
      <c r="P41" t="s">
        <v>20</v>
      </c>
      <c r="R41" s="1">
        <f>R40*R5</f>
        <v>4.4249999999999998</v>
      </c>
      <c r="W41" t="s">
        <v>20</v>
      </c>
      <c r="Y41" s="1">
        <f>Y40*Y5</f>
        <v>1.7249999999999999</v>
      </c>
    </row>
    <row r="42" spans="2:27" x14ac:dyDescent="0.25">
      <c r="B42" t="s">
        <v>35</v>
      </c>
      <c r="D42" s="1">
        <f>(D41/1000)/D31*100</f>
        <v>2.2208378163359974</v>
      </c>
      <c r="I42" t="s">
        <v>35</v>
      </c>
      <c r="K42" s="1">
        <f>(K41/1000)/K31*100</f>
        <v>1.9478014380205082</v>
      </c>
      <c r="P42" t="s">
        <v>35</v>
      </c>
      <c r="R42" s="1">
        <f>(R41/1000)/R31*100</f>
        <v>17.335894213826993</v>
      </c>
      <c r="W42" t="s">
        <v>35</v>
      </c>
      <c r="Y42" s="1">
        <f>(Y41/1000)/Y31*100</f>
        <v>5.146674229741742</v>
      </c>
    </row>
    <row r="43" spans="2:27" x14ac:dyDescent="0.25">
      <c r="D43" s="1"/>
      <c r="R43" s="1"/>
    </row>
    <row r="44" spans="2:27" x14ac:dyDescent="0.25">
      <c r="D44" s="1"/>
      <c r="R44" s="1"/>
    </row>
    <row r="45" spans="2:27" x14ac:dyDescent="0.25">
      <c r="D45" s="1"/>
      <c r="R45" s="1"/>
    </row>
    <row r="46" spans="2:27" s="9" customFormat="1" ht="18.75" x14ac:dyDescent="0.3">
      <c r="C46" s="9" t="s">
        <v>24</v>
      </c>
      <c r="J46" s="9" t="s">
        <v>25</v>
      </c>
      <c r="Q46" s="9" t="s">
        <v>28</v>
      </c>
      <c r="X46" s="9" t="s">
        <v>29</v>
      </c>
    </row>
    <row r="48" spans="2:27" x14ac:dyDescent="0.25">
      <c r="B48" t="s">
        <v>40</v>
      </c>
      <c r="C48" s="12" t="s">
        <v>7</v>
      </c>
      <c r="D48" s="13">
        <v>5</v>
      </c>
      <c r="E48" s="12" t="s">
        <v>16</v>
      </c>
      <c r="F48" s="12"/>
      <c r="J48" s="12" t="s">
        <v>7</v>
      </c>
      <c r="K48" s="13">
        <v>5</v>
      </c>
      <c r="L48" s="12" t="s">
        <v>16</v>
      </c>
      <c r="M48" s="12"/>
      <c r="Q48" s="12" t="s">
        <v>7</v>
      </c>
      <c r="R48" s="13">
        <v>5</v>
      </c>
      <c r="S48" s="12" t="s">
        <v>16</v>
      </c>
      <c r="T48" s="12"/>
      <c r="X48" s="12" t="s">
        <v>7</v>
      </c>
      <c r="Y48" s="13">
        <v>5</v>
      </c>
      <c r="Z48" s="12" t="s">
        <v>16</v>
      </c>
      <c r="AA48" s="12"/>
    </row>
    <row r="49" spans="1:27" x14ac:dyDescent="0.25">
      <c r="C49" s="12" t="s">
        <v>11</v>
      </c>
      <c r="D49" s="13">
        <v>63.7</v>
      </c>
      <c r="E49" s="12"/>
      <c r="F49" s="12"/>
      <c r="J49" s="12" t="s">
        <v>11</v>
      </c>
      <c r="K49" s="13">
        <v>76.900000000000006</v>
      </c>
      <c r="L49" s="12"/>
      <c r="M49" s="12"/>
      <c r="Q49" s="12" t="s">
        <v>11</v>
      </c>
      <c r="R49" s="13">
        <v>63.7</v>
      </c>
      <c r="S49" s="12"/>
      <c r="T49" s="12"/>
      <c r="X49" s="12" t="s">
        <v>11</v>
      </c>
      <c r="Y49" s="13">
        <v>76.900000000000006</v>
      </c>
      <c r="Z49" s="12"/>
      <c r="AA49" s="12"/>
    </row>
    <row r="50" spans="1:27" x14ac:dyDescent="0.25">
      <c r="C50" s="12" t="s">
        <v>8</v>
      </c>
      <c r="D50" s="13">
        <v>53.45</v>
      </c>
      <c r="E50" s="12"/>
      <c r="F50" s="12"/>
      <c r="J50" s="12" t="s">
        <v>8</v>
      </c>
      <c r="K50" s="13">
        <v>25</v>
      </c>
      <c r="L50" s="12"/>
      <c r="M50" s="12"/>
      <c r="Q50" s="12" t="s">
        <v>8</v>
      </c>
      <c r="R50" s="13">
        <v>7.95</v>
      </c>
      <c r="S50" s="12"/>
      <c r="T50" s="12"/>
      <c r="X50" s="12" t="s">
        <v>8</v>
      </c>
      <c r="Y50" s="13">
        <v>6</v>
      </c>
      <c r="Z50" s="12"/>
      <c r="AA50" s="12"/>
    </row>
    <row r="51" spans="1:27" x14ac:dyDescent="0.25">
      <c r="C51" s="12" t="s">
        <v>10</v>
      </c>
      <c r="D51" s="13">
        <v>35.75</v>
      </c>
      <c r="E51" s="12"/>
      <c r="F51" s="12"/>
      <c r="J51" s="12" t="s">
        <v>10</v>
      </c>
      <c r="K51" s="13">
        <v>60.05</v>
      </c>
      <c r="L51" s="12"/>
      <c r="M51" s="12"/>
      <c r="Q51" s="12" t="s">
        <v>10</v>
      </c>
      <c r="R51" s="13">
        <v>56.3</v>
      </c>
      <c r="S51" s="12"/>
      <c r="T51" s="12"/>
      <c r="X51" s="12" t="s">
        <v>10</v>
      </c>
      <c r="Y51" s="13">
        <v>71.349999999999994</v>
      </c>
      <c r="Z51" s="12"/>
      <c r="AA51" s="12"/>
    </row>
    <row r="52" spans="1:27" x14ac:dyDescent="0.25">
      <c r="C52" s="12" t="s">
        <v>9</v>
      </c>
      <c r="D52" s="13">
        <v>5.73</v>
      </c>
      <c r="E52" s="12"/>
      <c r="F52" s="12"/>
      <c r="J52" s="12" t="s">
        <v>9</v>
      </c>
      <c r="K52" s="13">
        <v>3.3</v>
      </c>
      <c r="L52" s="12"/>
      <c r="M52" s="12"/>
      <c r="Q52" s="12" t="s">
        <v>9</v>
      </c>
      <c r="R52" s="13">
        <v>1.67</v>
      </c>
      <c r="S52" s="12"/>
      <c r="T52" s="12"/>
      <c r="X52" s="12" t="s">
        <v>9</v>
      </c>
      <c r="Y52" s="13">
        <v>1.48</v>
      </c>
      <c r="Z52" s="12"/>
      <c r="AA52" s="12"/>
    </row>
    <row r="54" spans="1:27" x14ac:dyDescent="0.25">
      <c r="A54" t="s">
        <v>2</v>
      </c>
      <c r="H54" t="s">
        <v>2</v>
      </c>
      <c r="O54" t="s">
        <v>2</v>
      </c>
      <c r="V54" t="s">
        <v>2</v>
      </c>
    </row>
    <row r="55" spans="1:27" s="8" customFormat="1" x14ac:dyDescent="0.25">
      <c r="A55" s="8">
        <v>1</v>
      </c>
      <c r="B55" s="8" t="s">
        <v>12</v>
      </c>
      <c r="C55" s="8" t="s">
        <v>3</v>
      </c>
      <c r="D55" s="6">
        <f>D48*D49/100</f>
        <v>3.1850000000000001</v>
      </c>
      <c r="H55" s="8">
        <v>1</v>
      </c>
      <c r="I55" s="8" t="s">
        <v>12</v>
      </c>
      <c r="J55" s="8" t="s">
        <v>3</v>
      </c>
      <c r="K55" s="6">
        <f>K48*K49/100</f>
        <v>3.8450000000000002</v>
      </c>
      <c r="O55" s="8">
        <v>1</v>
      </c>
      <c r="P55" s="8" t="s">
        <v>12</v>
      </c>
      <c r="Q55" s="8" t="s">
        <v>3</v>
      </c>
      <c r="R55" s="6">
        <f>R48*R49/100</f>
        <v>3.1850000000000001</v>
      </c>
      <c r="V55" s="8">
        <v>1</v>
      </c>
      <c r="W55" s="8" t="s">
        <v>12</v>
      </c>
      <c r="X55" s="8" t="s">
        <v>3</v>
      </c>
      <c r="Y55" s="6">
        <f>Y48*Y49/100</f>
        <v>3.8450000000000002</v>
      </c>
    </row>
    <row r="56" spans="1:27" s="8" customFormat="1" x14ac:dyDescent="0.25">
      <c r="A56" s="8">
        <v>2</v>
      </c>
      <c r="B56" s="8" t="s">
        <v>15</v>
      </c>
      <c r="D56" s="6">
        <f>D50</f>
        <v>53.45</v>
      </c>
      <c r="H56" s="8">
        <v>2</v>
      </c>
      <c r="I56" s="8" t="s">
        <v>15</v>
      </c>
      <c r="K56" s="6">
        <f>K50</f>
        <v>25</v>
      </c>
      <c r="O56" s="8">
        <v>2</v>
      </c>
      <c r="P56" s="8" t="s">
        <v>15</v>
      </c>
      <c r="R56" s="6">
        <f>R50</f>
        <v>7.95</v>
      </c>
      <c r="V56" s="8">
        <v>2</v>
      </c>
      <c r="W56" s="8" t="s">
        <v>15</v>
      </c>
      <c r="Y56" s="6">
        <f>Y50</f>
        <v>6</v>
      </c>
    </row>
    <row r="57" spans="1:27" s="8" customFormat="1" x14ac:dyDescent="0.25">
      <c r="A57" s="8">
        <v>3</v>
      </c>
      <c r="B57" s="8" t="s">
        <v>13</v>
      </c>
      <c r="C57" s="8" t="s">
        <v>4</v>
      </c>
      <c r="D57" s="6">
        <f>(5*(D50/100+1))*D51/100</f>
        <v>2.7429187499999999</v>
      </c>
      <c r="H57" s="8">
        <v>3</v>
      </c>
      <c r="I57" s="8" t="s">
        <v>13</v>
      </c>
      <c r="J57" s="8" t="s">
        <v>4</v>
      </c>
      <c r="K57" s="6">
        <f>(5*(K50/100+1))*K51/100</f>
        <v>3.7531249999999998</v>
      </c>
      <c r="O57" s="8">
        <v>3</v>
      </c>
      <c r="P57" s="8" t="s">
        <v>13</v>
      </c>
      <c r="Q57" s="8" t="s">
        <v>4</v>
      </c>
      <c r="R57" s="6">
        <f>(5*(R50/100+1))*R51/100</f>
        <v>3.0387924999999996</v>
      </c>
      <c r="V57" s="8">
        <v>3</v>
      </c>
      <c r="W57" s="8" t="s">
        <v>13</v>
      </c>
      <c r="X57" s="8" t="s">
        <v>4</v>
      </c>
      <c r="Y57" s="6">
        <f>(5*(Y50/100+1))*Y51/100</f>
        <v>3.7815500000000002</v>
      </c>
    </row>
    <row r="58" spans="1:27" x14ac:dyDescent="0.25">
      <c r="A58">
        <v>4</v>
      </c>
      <c r="B58" t="s">
        <v>33</v>
      </c>
      <c r="C58" t="s">
        <v>5</v>
      </c>
      <c r="D58" s="1">
        <f>D57*D52/100</f>
        <v>0.15716924437499999</v>
      </c>
      <c r="H58">
        <v>4</v>
      </c>
      <c r="I58" t="s">
        <v>33</v>
      </c>
      <c r="J58" t="s">
        <v>5</v>
      </c>
      <c r="K58" s="1">
        <f>K57*K52/100</f>
        <v>0.12385312499999999</v>
      </c>
      <c r="O58">
        <v>4</v>
      </c>
      <c r="P58" t="s">
        <v>33</v>
      </c>
      <c r="Q58" t="s">
        <v>5</v>
      </c>
      <c r="R58" s="1">
        <f>R57*R52/100</f>
        <v>5.0747834749999991E-2</v>
      </c>
      <c r="V58">
        <v>4</v>
      </c>
      <c r="W58" t="s">
        <v>33</v>
      </c>
      <c r="X58" t="s">
        <v>5</v>
      </c>
      <c r="Y58" s="1">
        <f>Y57*Y52/100</f>
        <v>5.596694E-2</v>
      </c>
    </row>
    <row r="59" spans="1:27" x14ac:dyDescent="0.25">
      <c r="A59">
        <v>5</v>
      </c>
      <c r="B59" t="s">
        <v>31</v>
      </c>
      <c r="C59" t="s">
        <v>6</v>
      </c>
      <c r="D59" s="1">
        <f>D57-D58</f>
        <v>2.5857495056249999</v>
      </c>
      <c r="H59">
        <v>5</v>
      </c>
      <c r="I59" t="s">
        <v>31</v>
      </c>
      <c r="J59" t="s">
        <v>6</v>
      </c>
      <c r="K59" s="1">
        <f>K57-K58</f>
        <v>3.6292718749999997</v>
      </c>
      <c r="O59">
        <v>5</v>
      </c>
      <c r="P59" t="s">
        <v>31</v>
      </c>
      <c r="Q59" t="s">
        <v>6</v>
      </c>
      <c r="R59" s="1">
        <f>R57-R58</f>
        <v>2.9880446652499995</v>
      </c>
      <c r="V59">
        <v>5</v>
      </c>
      <c r="W59" t="s">
        <v>31</v>
      </c>
      <c r="X59" t="s">
        <v>6</v>
      </c>
      <c r="Y59" s="1">
        <f>Y57-Y58</f>
        <v>3.7255830600000004</v>
      </c>
    </row>
    <row r="60" spans="1:27" x14ac:dyDescent="0.25">
      <c r="A60">
        <v>6</v>
      </c>
      <c r="B60" t="s">
        <v>14</v>
      </c>
      <c r="D60" s="1">
        <f>((D59-D55)/D55)*100</f>
        <v>-18.814772193877555</v>
      </c>
      <c r="H60">
        <v>6</v>
      </c>
      <c r="I60" t="s">
        <v>14</v>
      </c>
      <c r="K60" s="1">
        <f>((K59-K55)/K55)*100</f>
        <v>-5.6106144343303122</v>
      </c>
      <c r="O60">
        <v>6</v>
      </c>
      <c r="P60" t="s">
        <v>14</v>
      </c>
      <c r="R60" s="1">
        <f>((R59-R55)/R55)*100</f>
        <v>-6.1838409654631272</v>
      </c>
      <c r="V60">
        <v>6</v>
      </c>
      <c r="W60" t="s">
        <v>14</v>
      </c>
      <c r="Y60" s="1">
        <f>((Y59-Y55)/Y55)*100</f>
        <v>-3.1057721716514903</v>
      </c>
    </row>
    <row r="62" spans="1:27" x14ac:dyDescent="0.25">
      <c r="B62" t="s">
        <v>18</v>
      </c>
      <c r="D62" s="1">
        <v>5.7</v>
      </c>
      <c r="I62" t="s">
        <v>18</v>
      </c>
      <c r="K62" s="1">
        <v>59</v>
      </c>
      <c r="P62" t="s">
        <v>18</v>
      </c>
      <c r="R62" s="1">
        <v>5.7</v>
      </c>
      <c r="W62" t="s">
        <v>18</v>
      </c>
      <c r="Y62" s="1">
        <v>59</v>
      </c>
    </row>
    <row r="63" spans="1:27" x14ac:dyDescent="0.25">
      <c r="D63" s="1"/>
      <c r="J63" s="1"/>
      <c r="R63" s="1"/>
      <c r="X63" s="1"/>
    </row>
    <row r="64" spans="1:27" x14ac:dyDescent="0.25">
      <c r="B64" s="3" t="s">
        <v>23</v>
      </c>
      <c r="D64" s="1"/>
      <c r="I64" s="3" t="s">
        <v>23</v>
      </c>
      <c r="K64" s="1"/>
      <c r="P64" s="3" t="s">
        <v>23</v>
      </c>
      <c r="R64" s="1"/>
      <c r="W64" s="3" t="s">
        <v>23</v>
      </c>
      <c r="Y64" s="1"/>
    </row>
    <row r="65" spans="2:28" x14ac:dyDescent="0.25">
      <c r="B65" s="7" t="s">
        <v>30</v>
      </c>
      <c r="D65" s="1">
        <f>D48</f>
        <v>5</v>
      </c>
      <c r="E65" s="1"/>
      <c r="F65" s="1"/>
      <c r="I65" s="7" t="s">
        <v>30</v>
      </c>
      <c r="K65" s="1">
        <f>K48</f>
        <v>5</v>
      </c>
      <c r="L65" s="1"/>
      <c r="M65" s="1"/>
      <c r="P65" s="7" t="s">
        <v>30</v>
      </c>
      <c r="R65" s="1">
        <f>R48</f>
        <v>5</v>
      </c>
      <c r="S65" s="1"/>
      <c r="T65" s="1"/>
      <c r="W65" s="7" t="s">
        <v>30</v>
      </c>
      <c r="Y65" s="1">
        <f>Y48</f>
        <v>5</v>
      </c>
      <c r="Z65" s="1"/>
      <c r="AA65" s="1"/>
    </row>
    <row r="66" spans="2:28" x14ac:dyDescent="0.25">
      <c r="B66" t="s">
        <v>32</v>
      </c>
      <c r="D66" s="1">
        <f>D55*D62/100</f>
        <v>0.18154500000000001</v>
      </c>
      <c r="E66" s="1">
        <f>D66/SUM(D$66:D$68)*100</f>
        <v>3.6309</v>
      </c>
      <c r="F66" s="1">
        <f>E66/SUM(E$66:E$67)*100</f>
        <v>5.6999999999999993</v>
      </c>
      <c r="G66" t="s">
        <v>0</v>
      </c>
      <c r="I66" t="s">
        <v>32</v>
      </c>
      <c r="K66" s="1">
        <f>K55*K62/100</f>
        <v>2.2685500000000003</v>
      </c>
      <c r="L66" s="1">
        <f>K66/SUM(K$66:K$68)*100</f>
        <v>45.371000000000009</v>
      </c>
      <c r="M66" s="1">
        <f>L66/SUM(L$66:L$67)*100</f>
        <v>59.000000000000007</v>
      </c>
      <c r="N66" t="s">
        <v>0</v>
      </c>
      <c r="P66" t="s">
        <v>32</v>
      </c>
      <c r="R66" s="1">
        <f>R55*R62/100</f>
        <v>0.18154500000000001</v>
      </c>
      <c r="S66" s="1">
        <f>R66/SUM(R$66:R$68)*100</f>
        <v>3.6309</v>
      </c>
      <c r="T66" s="1">
        <f>S66/SUM(S$66:S$67)*100</f>
        <v>5.6999999999999993</v>
      </c>
      <c r="U66" t="s">
        <v>0</v>
      </c>
      <c r="W66" t="s">
        <v>32</v>
      </c>
      <c r="Y66" s="1">
        <f>Y55*Y62/100</f>
        <v>2.2685500000000003</v>
      </c>
      <c r="Z66" s="1">
        <f>Y66/SUM(Y$66:Y$68)*100</f>
        <v>45.371000000000009</v>
      </c>
      <c r="AA66" s="1">
        <f>Z66/SUM(Z$66:Z$67)*100</f>
        <v>59.000000000000007</v>
      </c>
      <c r="AB66" t="s">
        <v>0</v>
      </c>
    </row>
    <row r="67" spans="2:28" x14ac:dyDescent="0.25">
      <c r="B67" t="s">
        <v>41</v>
      </c>
      <c r="D67" s="1">
        <f>D55-D66</f>
        <v>3.0034550000000002</v>
      </c>
      <c r="E67" s="1">
        <f>D67/SUM(D$66:D$68)*100</f>
        <v>60.069100000000006</v>
      </c>
      <c r="F67" s="1">
        <f>E67/SUM(E$66:E$67)*100</f>
        <v>94.300000000000011</v>
      </c>
      <c r="G67" t="s">
        <v>0</v>
      </c>
      <c r="I67" t="s">
        <v>41</v>
      </c>
      <c r="K67" s="1">
        <f>K55-K66</f>
        <v>1.5764499999999999</v>
      </c>
      <c r="L67" s="1">
        <f>K67/SUM(K$66:K$68)*100</f>
        <v>31.528999999999996</v>
      </c>
      <c r="M67" s="1">
        <f>L67/SUM(L$66:L$67)*100</f>
        <v>40.999999999999993</v>
      </c>
      <c r="N67" t="s">
        <v>0</v>
      </c>
      <c r="P67" t="s">
        <v>41</v>
      </c>
      <c r="R67" s="1">
        <f>R55-R66</f>
        <v>3.0034550000000002</v>
      </c>
      <c r="S67" s="1">
        <f>R67/SUM(R$66:R$68)*100</f>
        <v>60.069100000000006</v>
      </c>
      <c r="T67" s="1">
        <f>S67/SUM(S$66:S$67)*100</f>
        <v>94.300000000000011</v>
      </c>
      <c r="U67" t="s">
        <v>0</v>
      </c>
      <c r="W67" t="s">
        <v>41</v>
      </c>
      <c r="Y67" s="1">
        <f>Y55-Y66</f>
        <v>1.5764499999999999</v>
      </c>
      <c r="Z67" s="1">
        <f>Y67/SUM(Y$66:Y$68)*100</f>
        <v>31.528999999999996</v>
      </c>
      <c r="AA67" s="1">
        <f>Z67/SUM(Z$66:Z$67)*100</f>
        <v>40.999999999999993</v>
      </c>
      <c r="AB67" t="s">
        <v>0</v>
      </c>
    </row>
    <row r="68" spans="2:28" x14ac:dyDescent="0.25">
      <c r="B68" t="s">
        <v>39</v>
      </c>
      <c r="D68" s="1">
        <f>D65-SUM(D66:D67)</f>
        <v>1.8149999999999999</v>
      </c>
      <c r="E68" s="1">
        <f>D68/SUM(D$66:D$68)*100</f>
        <v>36.299999999999997</v>
      </c>
      <c r="F68" s="1"/>
      <c r="G68" t="s">
        <v>0</v>
      </c>
      <c r="I68" t="s">
        <v>39</v>
      </c>
      <c r="K68" s="1">
        <f>K65-SUM(K66:K67)</f>
        <v>1.1549999999999998</v>
      </c>
      <c r="L68" s="1">
        <f>K68/SUM(K$66:K$68)*100</f>
        <v>23.099999999999994</v>
      </c>
      <c r="M68" s="1"/>
      <c r="N68" t="s">
        <v>0</v>
      </c>
      <c r="P68" t="s">
        <v>39</v>
      </c>
      <c r="R68" s="1">
        <f>R65-SUM(R66:R67)</f>
        <v>1.8149999999999999</v>
      </c>
      <c r="S68" s="1">
        <f>R68/SUM(R$66:R$68)*100</f>
        <v>36.299999999999997</v>
      </c>
      <c r="T68" s="1"/>
      <c r="U68" t="s">
        <v>0</v>
      </c>
      <c r="W68" t="s">
        <v>39</v>
      </c>
      <c r="Y68" s="1">
        <f>Y65-SUM(Y66:Y67)</f>
        <v>1.1549999999999998</v>
      </c>
      <c r="Z68" s="1">
        <f>Y68/SUM(Y$66:Y$68)*100</f>
        <v>23.099999999999994</v>
      </c>
      <c r="AA68" s="1"/>
      <c r="AB68" t="s">
        <v>0</v>
      </c>
    </row>
    <row r="69" spans="2:28" x14ac:dyDescent="0.25">
      <c r="D69" s="1"/>
      <c r="K69" s="1"/>
      <c r="R69" s="1"/>
      <c r="Y69" s="1"/>
    </row>
    <row r="70" spans="2:28" x14ac:dyDescent="0.25">
      <c r="B70" s="3" t="s">
        <v>17</v>
      </c>
      <c r="D70" s="1"/>
      <c r="I70" s="3" t="s">
        <v>17</v>
      </c>
      <c r="K70" s="1"/>
      <c r="P70" s="3" t="s">
        <v>17</v>
      </c>
      <c r="R70" s="1"/>
      <c r="W70" s="3" t="s">
        <v>17</v>
      </c>
      <c r="Y70" s="1"/>
    </row>
    <row r="71" spans="2:28" x14ac:dyDescent="0.25">
      <c r="B71" s="7" t="s">
        <v>30</v>
      </c>
      <c r="D71" s="1">
        <f>D48*(D50/100+1)</f>
        <v>7.6724999999999994</v>
      </c>
      <c r="E71" s="1"/>
      <c r="F71" s="1"/>
      <c r="I71" s="7" t="s">
        <v>30</v>
      </c>
      <c r="K71" s="1">
        <f>K48*(K50/100+1)</f>
        <v>6.25</v>
      </c>
      <c r="L71" s="1"/>
      <c r="M71" s="1"/>
      <c r="P71" s="7" t="s">
        <v>30</v>
      </c>
      <c r="R71" s="1">
        <f>R48*(R50/100+1)</f>
        <v>5.3974999999999991</v>
      </c>
      <c r="S71" s="1"/>
      <c r="T71" s="1"/>
      <c r="W71" s="7" t="s">
        <v>30</v>
      </c>
      <c r="Y71" s="1">
        <f>Y48*(Y50/100+1)</f>
        <v>5.3000000000000007</v>
      </c>
      <c r="Z71" s="1"/>
      <c r="AA71" s="1"/>
    </row>
    <row r="72" spans="2:28" x14ac:dyDescent="0.25">
      <c r="B72" t="s">
        <v>32</v>
      </c>
      <c r="D72" s="1">
        <f>D66</f>
        <v>0.18154500000000001</v>
      </c>
      <c r="E72" s="1">
        <f>D72/SUM(D$72:D$75)*100</f>
        <v>2.3661779081133925</v>
      </c>
      <c r="F72" s="1">
        <f>D72/SUM(D$72:D$74)*100</f>
        <v>6.6186794632542441</v>
      </c>
      <c r="G72" t="s">
        <v>0</v>
      </c>
      <c r="I72" t="s">
        <v>32</v>
      </c>
      <c r="K72" s="1">
        <f>K66</f>
        <v>2.2685500000000003</v>
      </c>
      <c r="L72" s="1">
        <f>K72/SUM(K$72:K$75)*100</f>
        <v>36.296800000000005</v>
      </c>
      <c r="M72" s="1">
        <f>K72/SUM(K$72:K$74)*100</f>
        <v>60.4442964196503</v>
      </c>
      <c r="N72" t="s">
        <v>0</v>
      </c>
      <c r="P72" t="s">
        <v>32</v>
      </c>
      <c r="R72" s="1">
        <f>R66</f>
        <v>0.18154500000000001</v>
      </c>
      <c r="S72" s="1">
        <f>R72/SUM(R$72:R$75)*100</f>
        <v>3.3635016211208901</v>
      </c>
      <c r="T72" s="1">
        <f>R72/SUM(R$72:R$74)*100</f>
        <v>5.9742479948861282</v>
      </c>
      <c r="U72" t="s">
        <v>0</v>
      </c>
      <c r="W72" t="s">
        <v>32</v>
      </c>
      <c r="Y72" s="1">
        <f>Y66</f>
        <v>2.2685500000000003</v>
      </c>
      <c r="Z72" s="1">
        <f>Y72/SUM(Y$72:Y$75)*100</f>
        <v>42.802830188679245</v>
      </c>
      <c r="AA72" s="1">
        <f>Y72/SUM(Y$72:Y$74)*100</f>
        <v>59.989951210482481</v>
      </c>
      <c r="AB72" t="s">
        <v>0</v>
      </c>
    </row>
    <row r="73" spans="2:28" x14ac:dyDescent="0.25">
      <c r="B73" t="s">
        <v>41</v>
      </c>
      <c r="D73" s="1">
        <f>D59-D72</f>
        <v>2.4042045056250001</v>
      </c>
      <c r="E73" s="1">
        <f>D73/SUM(D$72:D$75)*100</f>
        <v>31.335347091886611</v>
      </c>
      <c r="F73" s="1">
        <f>D73/SUM(D$72:D$74)*100</f>
        <v>87.651320536745772</v>
      </c>
      <c r="G73" t="s">
        <v>0</v>
      </c>
      <c r="I73" t="s">
        <v>41</v>
      </c>
      <c r="K73" s="1">
        <f>K59-K72</f>
        <v>1.3607218749999994</v>
      </c>
      <c r="L73" s="1">
        <f>K73/SUM(K$72:K$75)*100</f>
        <v>21.771549999999991</v>
      </c>
      <c r="M73" s="1">
        <f>K73/SUM(K$72:K$74)*100</f>
        <v>36.255703580349696</v>
      </c>
      <c r="N73" t="s">
        <v>0</v>
      </c>
      <c r="P73" t="s">
        <v>41</v>
      </c>
      <c r="R73" s="1">
        <f>R59-R72</f>
        <v>2.8064996652499996</v>
      </c>
      <c r="S73" s="1">
        <f>R73/SUM(R$72:R$75)*100</f>
        <v>51.996288378879107</v>
      </c>
      <c r="T73" s="1">
        <f>R73/SUM(R$72:R$74)*100</f>
        <v>92.355752005113885</v>
      </c>
      <c r="U73" t="s">
        <v>0</v>
      </c>
      <c r="W73" t="s">
        <v>41</v>
      </c>
      <c r="Y73" s="1">
        <f>Y59-Y72</f>
        <v>1.4570330600000001</v>
      </c>
      <c r="Z73" s="1">
        <f>Y73/SUM(Y$72:Y$75)*100</f>
        <v>27.491189811320755</v>
      </c>
      <c r="AA73" s="1">
        <f>Y73/SUM(Y$72:Y$74)*100</f>
        <v>38.530048789517529</v>
      </c>
      <c r="AB73" t="s">
        <v>0</v>
      </c>
    </row>
    <row r="74" spans="2:28" x14ac:dyDescent="0.25">
      <c r="B74" t="s">
        <v>36</v>
      </c>
      <c r="C74" s="1">
        <f>SUM(D72:D74)</f>
        <v>2.7429187499999999</v>
      </c>
      <c r="D74" s="1">
        <f>D58</f>
        <v>0.15716924437499999</v>
      </c>
      <c r="E74" s="1">
        <f>D74/SUM(D$72:D$75)*100</f>
        <v>2.0484749999999998</v>
      </c>
      <c r="F74" s="1">
        <f>D74/SUM(D$72:D$74)*100</f>
        <v>5.7299999999999995</v>
      </c>
      <c r="G74" t="s">
        <v>0</v>
      </c>
      <c r="I74" t="s">
        <v>36</v>
      </c>
      <c r="J74" s="1">
        <f>SUM(K72:K74)</f>
        <v>3.7531249999999998</v>
      </c>
      <c r="K74" s="1">
        <f>K58</f>
        <v>0.12385312499999999</v>
      </c>
      <c r="L74" s="1">
        <f>K74/SUM(K$72:K$75)*100</f>
        <v>1.9816500000000001</v>
      </c>
      <c r="M74" s="1">
        <f>K74/SUM(K$72:K$74)*100</f>
        <v>3.3000000000000003</v>
      </c>
      <c r="N74" t="s">
        <v>0</v>
      </c>
      <c r="P74" t="s">
        <v>36</v>
      </c>
      <c r="Q74" s="1">
        <f>SUM(R72:R74)</f>
        <v>3.0387924999999996</v>
      </c>
      <c r="R74" s="1">
        <f>R58</f>
        <v>5.0747834749999991E-2</v>
      </c>
      <c r="S74" s="1">
        <f>R74/SUM(R$72:R$75)*100</f>
        <v>0.94020999999999999</v>
      </c>
      <c r="T74" s="1">
        <f>R74/SUM(R$72:R$74)*100</f>
        <v>1.67</v>
      </c>
      <c r="U74" t="s">
        <v>0</v>
      </c>
      <c r="W74" t="s">
        <v>36</v>
      </c>
      <c r="X74" s="1">
        <f>SUM(Y72:Y74)</f>
        <v>3.7815500000000002</v>
      </c>
      <c r="Y74" s="1">
        <f>Y58</f>
        <v>5.596694E-2</v>
      </c>
      <c r="Z74" s="1">
        <f>Y74/SUM(Y$72:Y$75)*100</f>
        <v>1.0559799999999999</v>
      </c>
      <c r="AA74" s="1">
        <f>Y74/SUM(Y$72:Y$74)*100</f>
        <v>1.48</v>
      </c>
      <c r="AB74" t="s">
        <v>0</v>
      </c>
    </row>
    <row r="75" spans="2:28" x14ac:dyDescent="0.25">
      <c r="B75" t="s">
        <v>39</v>
      </c>
      <c r="C75" s="8"/>
      <c r="D75" s="6">
        <f>D71-SUM(D72:D74)</f>
        <v>4.92958125</v>
      </c>
      <c r="E75" s="1">
        <f>D75/SUM(D$72:D$75)*100</f>
        <v>64.25</v>
      </c>
      <c r="F75" s="1"/>
      <c r="G75" t="s">
        <v>0</v>
      </c>
      <c r="H75" s="8"/>
      <c r="I75" t="s">
        <v>39</v>
      </c>
      <c r="J75" s="8"/>
      <c r="K75" s="6">
        <f>K71-SUM(K72:K74)</f>
        <v>2.4968750000000002</v>
      </c>
      <c r="L75" s="1">
        <f>K75/SUM(K$72:K$75)*100</f>
        <v>39.950000000000003</v>
      </c>
      <c r="M75" s="1"/>
      <c r="N75" t="s">
        <v>0</v>
      </c>
      <c r="O75" s="8"/>
      <c r="P75" t="s">
        <v>39</v>
      </c>
      <c r="Q75" s="8"/>
      <c r="R75" s="6">
        <f>R71-SUM(R72:R74)</f>
        <v>2.3587074999999995</v>
      </c>
      <c r="S75" s="1">
        <f>R75/SUM(R$72:R$75)*100</f>
        <v>43.7</v>
      </c>
      <c r="T75" s="1"/>
      <c r="U75" t="s">
        <v>0</v>
      </c>
      <c r="V75" s="8"/>
      <c r="W75" t="s">
        <v>39</v>
      </c>
      <c r="X75" s="8"/>
      <c r="Y75" s="6">
        <f>Y71-SUM(Y72:Y74)</f>
        <v>1.5184500000000005</v>
      </c>
      <c r="Z75" s="1">
        <f>Y75/SUM(Y$72:Y$75)*100</f>
        <v>28.650000000000002</v>
      </c>
      <c r="AA75" s="1"/>
      <c r="AB75" t="s">
        <v>0</v>
      </c>
    </row>
    <row r="76" spans="2:28" s="8" customFormat="1" x14ac:dyDescent="0.25">
      <c r="D76" s="6"/>
      <c r="E76" s="6"/>
      <c r="F76" s="6"/>
      <c r="K76" s="6"/>
      <c r="L76" s="6"/>
      <c r="M76" s="6"/>
      <c r="R76" s="6"/>
      <c r="S76" s="6"/>
      <c r="T76" s="6"/>
      <c r="Y76" s="6"/>
      <c r="Z76" s="6"/>
      <c r="AA76" s="6"/>
    </row>
    <row r="77" spans="2:28" x14ac:dyDescent="0.25">
      <c r="B77" t="s">
        <v>34</v>
      </c>
      <c r="D77" s="1">
        <f>D73/D74</f>
        <v>15.296914578838702</v>
      </c>
      <c r="I77" t="s">
        <v>34</v>
      </c>
      <c r="K77" s="1">
        <f>K73/K74</f>
        <v>10.98657684253021</v>
      </c>
      <c r="P77" t="s">
        <v>34</v>
      </c>
      <c r="R77" s="1">
        <f>R73/R74</f>
        <v>55.302845512044236</v>
      </c>
      <c r="W77" t="s">
        <v>34</v>
      </c>
      <c r="Y77" s="1">
        <f>Y73/Y74</f>
        <v>26.033816749674006</v>
      </c>
    </row>
    <row r="78" spans="2:28" x14ac:dyDescent="0.25">
      <c r="D78" s="1"/>
      <c r="R78" s="1"/>
    </row>
    <row r="79" spans="2:28" x14ac:dyDescent="0.25">
      <c r="B79" s="3" t="s">
        <v>38</v>
      </c>
      <c r="D79" s="1"/>
      <c r="I79" s="3" t="s">
        <v>38</v>
      </c>
      <c r="P79" s="3" t="s">
        <v>38</v>
      </c>
      <c r="R79" s="1"/>
      <c r="W79" s="3" t="s">
        <v>38</v>
      </c>
    </row>
    <row r="80" spans="2:28" x14ac:dyDescent="0.25">
      <c r="B80" s="4" t="s">
        <v>1</v>
      </c>
      <c r="C80" s="4"/>
      <c r="D80" s="10">
        <v>68</v>
      </c>
      <c r="E80" s="2"/>
      <c r="F80" s="2"/>
      <c r="G80" s="2"/>
      <c r="H80" s="2"/>
      <c r="I80" s="4" t="s">
        <v>1</v>
      </c>
      <c r="J80" s="10"/>
      <c r="K80" s="10">
        <v>85.7</v>
      </c>
      <c r="L80" s="2"/>
      <c r="M80" s="2"/>
      <c r="N80" s="2"/>
      <c r="O80" s="2"/>
      <c r="P80" s="4" t="s">
        <v>1</v>
      </c>
      <c r="Q80" s="10"/>
      <c r="R80" s="10">
        <v>30.26</v>
      </c>
      <c r="S80" s="2"/>
      <c r="T80" s="2"/>
      <c r="U80" s="2"/>
      <c r="V80" s="2"/>
      <c r="W80" s="4" t="s">
        <v>1</v>
      </c>
      <c r="X80" s="10"/>
      <c r="Y80" s="10">
        <v>72.680000000000007</v>
      </c>
    </row>
    <row r="81" spans="2:25" s="8" customFormat="1" x14ac:dyDescent="0.25">
      <c r="B81" s="8" t="s">
        <v>37</v>
      </c>
      <c r="D81" s="11">
        <f>100-D80</f>
        <v>32</v>
      </c>
      <c r="E81" s="11"/>
      <c r="F81" s="11"/>
      <c r="G81" s="11"/>
      <c r="H81" s="11"/>
      <c r="I81" s="8" t="s">
        <v>37</v>
      </c>
      <c r="J81" s="11"/>
      <c r="K81" s="11">
        <f>100-K80</f>
        <v>14.299999999999997</v>
      </c>
      <c r="L81" s="11"/>
      <c r="M81" s="11"/>
      <c r="N81" s="11"/>
      <c r="O81" s="11"/>
      <c r="P81" s="8" t="s">
        <v>37</v>
      </c>
      <c r="Q81" s="11"/>
      <c r="R81" s="11">
        <f>100-R80</f>
        <v>69.739999999999995</v>
      </c>
      <c r="S81" s="11"/>
      <c r="T81" s="11"/>
      <c r="U81" s="11"/>
      <c r="V81" s="11"/>
      <c r="W81" s="8" t="s">
        <v>37</v>
      </c>
      <c r="X81" s="11"/>
      <c r="Y81" s="11">
        <f>100-Y80</f>
        <v>27.319999999999993</v>
      </c>
    </row>
    <row r="82" spans="2:25" x14ac:dyDescent="0.25">
      <c r="D82" s="1"/>
      <c r="R82" s="1"/>
    </row>
    <row r="83" spans="2:25" x14ac:dyDescent="0.25">
      <c r="B83" s="4" t="s">
        <v>19</v>
      </c>
      <c r="C83" s="4"/>
      <c r="D83" s="5">
        <v>0.88500000000000001</v>
      </c>
      <c r="I83" s="4" t="s">
        <v>19</v>
      </c>
      <c r="J83" s="4"/>
      <c r="K83" s="5">
        <v>0.63500000000000001</v>
      </c>
      <c r="P83" s="4" t="s">
        <v>19</v>
      </c>
      <c r="Q83" s="4"/>
      <c r="R83" s="5">
        <v>0.85</v>
      </c>
      <c r="W83" s="4" t="s">
        <v>19</v>
      </c>
      <c r="X83" s="4"/>
      <c r="Y83" s="5">
        <v>0.53</v>
      </c>
    </row>
    <row r="84" spans="2:25" x14ac:dyDescent="0.25">
      <c r="B84" t="s">
        <v>20</v>
      </c>
      <c r="D84" s="1">
        <f>D83*D48</f>
        <v>4.4249999999999998</v>
      </c>
      <c r="I84" t="s">
        <v>20</v>
      </c>
      <c r="K84" s="1">
        <f>K83*K48</f>
        <v>3.1749999999999998</v>
      </c>
      <c r="P84" t="s">
        <v>20</v>
      </c>
      <c r="R84" s="1">
        <f>R83*R48</f>
        <v>4.25</v>
      </c>
      <c r="W84" t="s">
        <v>20</v>
      </c>
      <c r="Y84" s="1">
        <f>Y83*Y48</f>
        <v>2.6500000000000004</v>
      </c>
    </row>
    <row r="85" spans="2:25" x14ac:dyDescent="0.25">
      <c r="B85" t="s">
        <v>35</v>
      </c>
      <c r="D85" s="1">
        <f>(D84/1000)/D74*100</f>
        <v>2.815436326360464</v>
      </c>
      <c r="I85" t="s">
        <v>35</v>
      </c>
      <c r="K85" s="1">
        <f>(K84/1000)/K74*100</f>
        <v>2.5635202987409484</v>
      </c>
      <c r="P85" t="s">
        <v>35</v>
      </c>
      <c r="R85" s="1">
        <f>(R84/1000)/R74*100</f>
        <v>8.3747415450074953</v>
      </c>
      <c r="W85" t="s">
        <v>35</v>
      </c>
      <c r="Y85" s="1">
        <f>(Y84/1000)/Y74*100</f>
        <v>4.7349381617076087</v>
      </c>
    </row>
  </sheetData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 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Munksgaard</dc:creator>
  <cp:lastModifiedBy>Niels Munksgaard</cp:lastModifiedBy>
  <cp:lastPrinted>2017-06-07T22:26:52Z</cp:lastPrinted>
  <dcterms:created xsi:type="dcterms:W3CDTF">2017-04-04T05:18:17Z</dcterms:created>
  <dcterms:modified xsi:type="dcterms:W3CDTF">2017-07-25T06:21:15Z</dcterms:modified>
</cp:coreProperties>
</file>