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hD work\Manuscripts\Rocky Mountains paper\Reviews\"/>
    </mc:Choice>
  </mc:AlternateContent>
  <xr:revisionPtr revIDLastSave="0" documentId="13_ncr:1_{A2C25281-7333-4C74-81B0-39A0595453F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ge Scatte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4" l="1"/>
  <c r="J16" i="4"/>
  <c r="E13" i="4" s="1"/>
  <c r="H16" i="4"/>
  <c r="B16" i="4"/>
  <c r="F16" i="4" s="1"/>
  <c r="K12" i="4"/>
  <c r="J12" i="4"/>
  <c r="E9" i="4" s="1"/>
  <c r="H12" i="4"/>
  <c r="B12" i="4"/>
  <c r="F12" i="4" s="1"/>
  <c r="J7" i="4"/>
  <c r="E6" i="4" s="1"/>
  <c r="H7" i="4"/>
  <c r="B7" i="4"/>
  <c r="K7" i="4" s="1"/>
  <c r="F7" i="4" l="1"/>
  <c r="E15" i="4"/>
  <c r="E14" i="4"/>
  <c r="I16" i="4"/>
  <c r="E10" i="4"/>
  <c r="E11" i="4"/>
  <c r="I12" i="4"/>
  <c r="I7" i="4"/>
  <c r="E5" i="4"/>
  <c r="E3" i="4"/>
  <c r="E8" i="4"/>
  <c r="E4" i="4"/>
  <c r="E12" i="4" l="1"/>
  <c r="G12" i="4" s="1"/>
  <c r="M12" i="4" s="1"/>
  <c r="E16" i="4"/>
  <c r="G16" i="4" s="1"/>
  <c r="E7" i="4"/>
  <c r="G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engel</author>
  </authors>
  <commentList>
    <comment ref="M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χ2R </t>
        </r>
        <r>
          <rPr>
            <b/>
            <sz val="9"/>
            <color indexed="81"/>
            <rFont val="Calibri"/>
            <family val="2"/>
            <charset val="238"/>
          </rPr>
          <t>≤</t>
        </r>
        <r>
          <rPr>
            <b/>
            <sz val="9"/>
            <color indexed="81"/>
            <rFont val="Tahoma"/>
            <family val="2"/>
            <charset val="238"/>
          </rPr>
          <t xml:space="preserve"> 2</t>
        </r>
      </text>
    </comment>
    <comment ref="M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χ2R &gt; 2 and SD &gt;15% </t>
        </r>
      </text>
    </comment>
    <comment ref="M1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χ2R &gt; 2
SD ≤15%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<sst xmlns="http://schemas.openxmlformats.org/spreadsheetml/2006/main" count="33" uniqueCount="26">
  <si>
    <t>RM18-01</t>
  </si>
  <si>
    <t>RM18-02</t>
  </si>
  <si>
    <t>RM18-03</t>
  </si>
  <si>
    <t>RM18-04</t>
  </si>
  <si>
    <t>RM18-05</t>
  </si>
  <si>
    <t>RM18-06</t>
  </si>
  <si>
    <t>RM18-07</t>
  </si>
  <si>
    <t>RM18-08</t>
  </si>
  <si>
    <t>Sample</t>
  </si>
  <si>
    <t>Age (yr)</t>
  </si>
  <si>
    <t>Unc. (yr)</t>
  </si>
  <si>
    <t>χ2</t>
  </si>
  <si>
    <t>χ2crit</t>
  </si>
  <si>
    <t>χ2R</t>
  </si>
  <si>
    <t>SD</t>
  </si>
  <si>
    <t>SD/Mean age (%)</t>
  </si>
  <si>
    <t>Mean age (yr)</t>
  </si>
  <si>
    <t>Outlier age</t>
  </si>
  <si>
    <t>n=</t>
  </si>
  <si>
    <t>well-clustered</t>
  </si>
  <si>
    <t>moderately-clustered</t>
  </si>
  <si>
    <t>Mt Morfee</t>
  </si>
  <si>
    <t>Field Site</t>
  </si>
  <si>
    <t>Mt Spieker</t>
  </si>
  <si>
    <t>x</t>
  </si>
  <si>
    <t xml:space="preserve">Data file D4: Data used to calculate the outliers and the degree of scatter in ages according to the method of Blomdin et al. (2016)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</si>
</sst>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Calibri"/>
      <family val="2"/>
      <charset val="238"/>
    </font>
    <font>
      <sz val="11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50">
    <xf numFmtId="0" fontId="0" fillId="0" borderId="0" xfId="0"/>
    <xf numFmtId="1" fontId="18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1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1" fontId="20" fillId="0" borderId="11" xfId="0" applyNumberFormat="1" applyFont="1" applyFill="1" applyBorder="1" applyAlignment="1">
      <alignment horizontal="right"/>
    </xf>
    <xf numFmtId="1" fontId="21" fillId="0" borderId="11" xfId="0" applyNumberFormat="1" applyFont="1" applyFill="1" applyBorder="1" applyAlignment="1">
      <alignment horizontal="right"/>
    </xf>
    <xf numFmtId="2" fontId="20" fillId="0" borderId="11" xfId="0" applyNumberFormat="1" applyFont="1" applyFill="1" applyBorder="1" applyAlignment="1">
      <alignment horizontal="right"/>
    </xf>
    <xf numFmtId="164" fontId="20" fillId="0" borderId="11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2" fillId="33" borderId="13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right"/>
    </xf>
    <xf numFmtId="1" fontId="22" fillId="33" borderId="0" xfId="0" applyNumberFormat="1" applyFont="1" applyFill="1" applyBorder="1" applyAlignment="1">
      <alignment horizontal="right"/>
    </xf>
    <xf numFmtId="2" fontId="22" fillId="33" borderId="0" xfId="0" applyNumberFormat="1" applyFont="1" applyFill="1" applyBorder="1" applyAlignment="1">
      <alignment horizontal="right"/>
    </xf>
    <xf numFmtId="164" fontId="22" fillId="33" borderId="0" xfId="0" applyNumberFormat="1" applyFont="1" applyFill="1" applyBorder="1" applyAlignment="1">
      <alignment horizontal="right"/>
    </xf>
    <xf numFmtId="0" fontId="22" fillId="33" borderId="14" xfId="0" applyFont="1" applyFill="1" applyBorder="1" applyAlignment="1">
      <alignment horizontal="right"/>
    </xf>
    <xf numFmtId="0" fontId="23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0" fontId="20" fillId="33" borderId="15" xfId="0" applyFont="1" applyFill="1" applyBorder="1" applyAlignment="1">
      <alignment horizontal="right"/>
    </xf>
    <xf numFmtId="0" fontId="20" fillId="33" borderId="16" xfId="0" applyFont="1" applyFill="1" applyBorder="1" applyAlignment="1">
      <alignment horizontal="right"/>
    </xf>
    <xf numFmtId="1" fontId="20" fillId="33" borderId="16" xfId="0" applyNumberFormat="1" applyFont="1" applyFill="1" applyBorder="1" applyAlignment="1">
      <alignment horizontal="right"/>
    </xf>
    <xf numFmtId="2" fontId="20" fillId="33" borderId="16" xfId="0" applyNumberFormat="1" applyFont="1" applyFill="1" applyBorder="1" applyAlignment="1">
      <alignment horizontal="right"/>
    </xf>
    <xf numFmtId="164" fontId="20" fillId="33" borderId="16" xfId="0" applyNumberFormat="1" applyFont="1" applyFill="1" applyBorder="1" applyAlignment="1">
      <alignment horizontal="right"/>
    </xf>
    <xf numFmtId="0" fontId="20" fillId="33" borderId="17" xfId="0" applyFont="1" applyFill="1" applyBorder="1" applyAlignment="1">
      <alignment horizontal="right"/>
    </xf>
    <xf numFmtId="0" fontId="20" fillId="33" borderId="18" xfId="0" applyFont="1" applyFill="1" applyBorder="1" applyAlignment="1">
      <alignment horizontal="right"/>
    </xf>
    <xf numFmtId="0" fontId="20" fillId="33" borderId="19" xfId="0" applyFont="1" applyFill="1" applyBorder="1" applyAlignment="1">
      <alignment horizontal="right"/>
    </xf>
    <xf numFmtId="1" fontId="20" fillId="33" borderId="19" xfId="0" applyNumberFormat="1" applyFont="1" applyFill="1" applyBorder="1" applyAlignment="1">
      <alignment horizontal="right"/>
    </xf>
    <xf numFmtId="2" fontId="20" fillId="33" borderId="19" xfId="0" applyNumberFormat="1" applyFont="1" applyFill="1" applyBorder="1" applyAlignment="1">
      <alignment horizontal="right"/>
    </xf>
    <xf numFmtId="164" fontId="20" fillId="33" borderId="19" xfId="0" applyNumberFormat="1" applyFont="1" applyFill="1" applyBorder="1" applyAlignment="1">
      <alignment horizontal="right"/>
    </xf>
    <xf numFmtId="0" fontId="20" fillId="33" borderId="2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1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24"/>
  <sheetViews>
    <sheetView tabSelected="1" workbookViewId="0">
      <pane ySplit="2" topLeftCell="A3" activePane="bottomLeft" state="frozen"/>
      <selection pane="bottomLeft" activeCell="I26" sqref="I26"/>
    </sheetView>
  </sheetViews>
  <sheetFormatPr defaultColWidth="9.109375" defaultRowHeight="13.2" x14ac:dyDescent="0.25"/>
  <cols>
    <col min="1" max="1" width="10.44140625" style="15" customWidth="1"/>
    <col min="2" max="2" width="8.44140625" style="15" bestFit="1" customWidth="1"/>
    <col min="3" max="3" width="8" style="15" bestFit="1" customWidth="1"/>
    <col min="4" max="4" width="7.44140625" style="15" bestFit="1" customWidth="1"/>
    <col min="5" max="5" width="7.5546875" style="15" bestFit="1" customWidth="1"/>
    <col min="6" max="6" width="6" style="15" bestFit="1" customWidth="1"/>
    <col min="7" max="7" width="6.5546875" style="12" bestFit="1" customWidth="1"/>
    <col min="8" max="8" width="5" style="13" bestFit="1" customWidth="1"/>
    <col min="9" max="9" width="16.44140625" style="13" bestFit="1" customWidth="1"/>
    <col min="10" max="10" width="13.5546875" style="13" bestFit="1" customWidth="1"/>
    <col min="11" max="11" width="7.44140625" style="13" bestFit="1" customWidth="1"/>
    <col min="12" max="12" width="11.109375" style="15" bestFit="1" customWidth="1"/>
    <col min="13" max="13" width="20.44140625" style="15" bestFit="1" customWidth="1"/>
    <col min="14" max="16384" width="9.109375" style="15"/>
  </cols>
  <sheetData>
    <row r="1" spans="1:13" ht="26.4" customHeight="1" thickBot="1" x14ac:dyDescent="0.3">
      <c r="A1" s="45" t="s">
        <v>25</v>
      </c>
    </row>
    <row r="2" spans="1:13" s="10" customFormat="1" ht="13.8" x14ac:dyDescent="0.3">
      <c r="A2" s="3" t="s">
        <v>22</v>
      </c>
      <c r="B2" s="4" t="s">
        <v>8</v>
      </c>
      <c r="C2" s="5" t="s">
        <v>9</v>
      </c>
      <c r="D2" s="6" t="s">
        <v>10</v>
      </c>
      <c r="E2" s="7" t="s">
        <v>11</v>
      </c>
      <c r="F2" s="7" t="s">
        <v>12</v>
      </c>
      <c r="G2" s="8" t="s">
        <v>13</v>
      </c>
      <c r="H2" s="5" t="s">
        <v>14</v>
      </c>
      <c r="I2" s="5" t="s">
        <v>15</v>
      </c>
      <c r="J2" s="5" t="s">
        <v>16</v>
      </c>
      <c r="K2" s="6" t="s">
        <v>10</v>
      </c>
      <c r="L2" s="9" t="s">
        <v>17</v>
      </c>
    </row>
    <row r="3" spans="1:13" x14ac:dyDescent="0.25">
      <c r="A3" s="48" t="s">
        <v>21</v>
      </c>
      <c r="B3" s="21" t="s">
        <v>0</v>
      </c>
      <c r="C3" s="22">
        <v>10600</v>
      </c>
      <c r="D3" s="23">
        <v>700</v>
      </c>
      <c r="E3" s="11">
        <f>(C3-J$7)^2/D3^2</f>
        <v>1.1479591836734694E-2</v>
      </c>
      <c r="F3" s="11"/>
      <c r="L3" s="14"/>
    </row>
    <row r="4" spans="1:13" x14ac:dyDescent="0.25">
      <c r="A4" s="48"/>
      <c r="B4" s="21" t="s">
        <v>1</v>
      </c>
      <c r="C4" s="46">
        <v>10200</v>
      </c>
      <c r="D4" s="23">
        <v>700</v>
      </c>
      <c r="E4" s="11">
        <f t="shared" ref="E4:E6" si="0">(C4-J$7)^2/D4^2</f>
        <v>0.46045918367346939</v>
      </c>
      <c r="F4" s="11"/>
      <c r="L4" s="14"/>
    </row>
    <row r="5" spans="1:13" x14ac:dyDescent="0.25">
      <c r="A5" s="48"/>
      <c r="B5" s="21" t="s">
        <v>2</v>
      </c>
      <c r="C5" s="22">
        <v>10300</v>
      </c>
      <c r="D5" s="23">
        <v>700</v>
      </c>
      <c r="E5" s="11">
        <f t="shared" si="0"/>
        <v>0.28698979591836737</v>
      </c>
      <c r="F5" s="11"/>
      <c r="L5" s="14"/>
    </row>
    <row r="6" spans="1:13" x14ac:dyDescent="0.25">
      <c r="A6" s="48"/>
      <c r="B6" s="21" t="s">
        <v>3</v>
      </c>
      <c r="C6" s="22">
        <v>11600</v>
      </c>
      <c r="D6" s="23">
        <v>1200</v>
      </c>
      <c r="E6" s="11">
        <f t="shared" si="0"/>
        <v>0.59418402777777779</v>
      </c>
      <c r="F6" s="11"/>
      <c r="L6" s="14"/>
    </row>
    <row r="7" spans="1:13" s="10" customFormat="1" x14ac:dyDescent="0.25">
      <c r="A7" s="33" t="s">
        <v>18</v>
      </c>
      <c r="B7" s="34">
        <f>COUNTA(B3:B6)</f>
        <v>4</v>
      </c>
      <c r="C7" s="35"/>
      <c r="D7" s="35"/>
      <c r="E7" s="36">
        <f>SUM(E3:E6)</f>
        <v>1.3531125992063493</v>
      </c>
      <c r="F7" s="36">
        <f>_xlfn.CHISQ.INV.RT(0.05,B7-1)</f>
        <v>7.8147279032511792</v>
      </c>
      <c r="G7" s="37">
        <f>1/(B7-1)*E7</f>
        <v>0.45103753306878308</v>
      </c>
      <c r="H7" s="35">
        <f>STDEVA(C3:C6)</f>
        <v>639.66136874651625</v>
      </c>
      <c r="I7" s="35">
        <f>H7/J7*100</f>
        <v>5.9921439695224006</v>
      </c>
      <c r="J7" s="35">
        <f>AVERAGE(C3:C6)</f>
        <v>10675</v>
      </c>
      <c r="K7" s="35">
        <f>STDEVA(C3:C6)/SQRT(B7)</f>
        <v>319.83068437325812</v>
      </c>
      <c r="L7" s="38"/>
      <c r="M7" s="10" t="s">
        <v>19</v>
      </c>
    </row>
    <row r="8" spans="1:13" ht="13.8" x14ac:dyDescent="0.25">
      <c r="A8" s="49" t="s">
        <v>23</v>
      </c>
      <c r="B8" s="21" t="s">
        <v>4</v>
      </c>
      <c r="C8" s="2">
        <v>12500</v>
      </c>
      <c r="D8" s="1">
        <v>800</v>
      </c>
      <c r="E8" s="11">
        <f>(C8-J$12)^2/D8^2</f>
        <v>7.7353515625</v>
      </c>
      <c r="F8" s="11"/>
      <c r="L8" s="14"/>
    </row>
    <row r="9" spans="1:13" s="20" customFormat="1" ht="13.8" x14ac:dyDescent="0.25">
      <c r="A9" s="48"/>
      <c r="B9" s="30" t="s">
        <v>5</v>
      </c>
      <c r="C9" s="31">
        <v>18100</v>
      </c>
      <c r="D9" s="32">
        <v>1200</v>
      </c>
      <c r="E9" s="16">
        <f t="shared" ref="E9:E11" si="1">(C9-J$12)^2/D9^2</f>
        <v>7.91015625</v>
      </c>
      <c r="F9" s="16"/>
      <c r="G9" s="17"/>
      <c r="H9" s="18"/>
      <c r="I9" s="18"/>
      <c r="J9" s="18"/>
      <c r="K9" s="18"/>
      <c r="L9" s="19" t="s">
        <v>24</v>
      </c>
    </row>
    <row r="10" spans="1:13" ht="13.8" x14ac:dyDescent="0.25">
      <c r="A10" s="48"/>
      <c r="B10" s="21" t="s">
        <v>6</v>
      </c>
      <c r="C10" s="2">
        <v>13500</v>
      </c>
      <c r="D10" s="1">
        <v>900</v>
      </c>
      <c r="E10" s="11">
        <f t="shared" si="1"/>
        <v>1.8526234567901234</v>
      </c>
      <c r="F10" s="11"/>
      <c r="L10" s="14"/>
    </row>
    <row r="11" spans="1:13" ht="13.8" x14ac:dyDescent="0.25">
      <c r="A11" s="48"/>
      <c r="B11" s="21" t="s">
        <v>7</v>
      </c>
      <c r="C11" s="2">
        <v>14800</v>
      </c>
      <c r="D11" s="1">
        <v>1000</v>
      </c>
      <c r="E11" s="11">
        <f t="shared" si="1"/>
        <v>5.6249999999999998E-3</v>
      </c>
      <c r="F11" s="11"/>
      <c r="L11" s="14"/>
    </row>
    <row r="12" spans="1:13" x14ac:dyDescent="0.25">
      <c r="A12" s="24" t="s">
        <v>18</v>
      </c>
      <c r="B12" s="25">
        <f>COUNTA(B8:B11)</f>
        <v>4</v>
      </c>
      <c r="C12" s="26"/>
      <c r="D12" s="26"/>
      <c r="E12" s="27">
        <f>SUM(E8:E11)</f>
        <v>17.503756269290122</v>
      </c>
      <c r="F12" s="27">
        <f>_xlfn.CHISQ.INV.RT(0.05,B12-1)</f>
        <v>7.8147279032511792</v>
      </c>
      <c r="G12" s="28">
        <f>1/(B12-1)*E12</f>
        <v>5.8345854230967067</v>
      </c>
      <c r="H12" s="26">
        <f>STDEVA(C8:C11)</f>
        <v>2439.0913608691799</v>
      </c>
      <c r="I12" s="26">
        <f>H12/J12*100</f>
        <v>16.564287679926519</v>
      </c>
      <c r="J12" s="26">
        <f>AVERAGE(C8:C11)</f>
        <v>14725</v>
      </c>
      <c r="K12" s="26">
        <f>STDEVA(C8:C11)/SQRT(B12)</f>
        <v>1219.5456804345899</v>
      </c>
      <c r="L12" s="29"/>
      <c r="M12" s="15" t="str">
        <f xml:space="preserve"> IF(G12&lt;=2," well-clustered",IF(I12&lt;=15," moderately clustered"," poorly-clustered"))</f>
        <v xml:space="preserve"> poorly-clustered</v>
      </c>
    </row>
    <row r="13" spans="1:13" ht="13.8" x14ac:dyDescent="0.25">
      <c r="A13" s="48" t="s">
        <v>23</v>
      </c>
      <c r="B13" s="21" t="s">
        <v>4</v>
      </c>
      <c r="C13" s="47">
        <v>12500</v>
      </c>
      <c r="D13" s="1">
        <v>800</v>
      </c>
      <c r="E13" s="11">
        <f>(C13-J$16)^2/D13^2</f>
        <v>1.890625</v>
      </c>
      <c r="F13" s="11"/>
      <c r="L13" s="14"/>
    </row>
    <row r="14" spans="1:13" ht="13.8" x14ac:dyDescent="0.25">
      <c r="A14" s="48"/>
      <c r="B14" s="21" t="s">
        <v>6</v>
      </c>
      <c r="C14" s="2">
        <v>13500</v>
      </c>
      <c r="D14" s="1">
        <v>900</v>
      </c>
      <c r="E14" s="11">
        <f t="shared" ref="E14:E15" si="2">(C14-J$16)^2/D14^2</f>
        <v>1.2345679012345678E-2</v>
      </c>
      <c r="F14" s="11"/>
      <c r="L14" s="14"/>
    </row>
    <row r="15" spans="1:13" ht="13.8" x14ac:dyDescent="0.25">
      <c r="A15" s="48"/>
      <c r="B15" s="21" t="s">
        <v>7</v>
      </c>
      <c r="C15" s="2">
        <v>14800</v>
      </c>
      <c r="D15" s="1">
        <v>1000</v>
      </c>
      <c r="E15" s="11">
        <f t="shared" si="2"/>
        <v>1.44</v>
      </c>
      <c r="F15" s="11"/>
      <c r="L15" s="14"/>
    </row>
    <row r="16" spans="1:13" s="10" customFormat="1" ht="13.8" thickBot="1" x14ac:dyDescent="0.3">
      <c r="A16" s="39" t="s">
        <v>18</v>
      </c>
      <c r="B16" s="40">
        <f>COUNTA(B13:B15)</f>
        <v>3</v>
      </c>
      <c r="C16" s="41"/>
      <c r="D16" s="41"/>
      <c r="E16" s="42">
        <f>SUM(E13:E15)</f>
        <v>3.3429706790123457</v>
      </c>
      <c r="F16" s="42">
        <f>_xlfn.CHISQ.INV.RT(0.05,B16-1)</f>
        <v>5.9914645471079817</v>
      </c>
      <c r="G16" s="43">
        <f>1/(B16-1)*E16</f>
        <v>1.6714853395061728</v>
      </c>
      <c r="H16" s="41">
        <f>STDEVA(C13:C15)</f>
        <v>1153.2562594670796</v>
      </c>
      <c r="I16" s="41">
        <f>H16/J16*100</f>
        <v>8.4798254372579382</v>
      </c>
      <c r="J16" s="41">
        <f>AVERAGE(C13:C15)</f>
        <v>13600</v>
      </c>
      <c r="K16" s="41">
        <f>STDEVA(C13:C15)/SQRT(B16)</f>
        <v>665.83281184793941</v>
      </c>
      <c r="L16" s="44"/>
      <c r="M16" s="10" t="s">
        <v>20</v>
      </c>
    </row>
    <row r="17" spans="9:9" x14ac:dyDescent="0.25">
      <c r="I17" s="15"/>
    </row>
    <row r="18" spans="9:9" x14ac:dyDescent="0.25">
      <c r="I18" s="15"/>
    </row>
    <row r="19" spans="9:9" x14ac:dyDescent="0.25">
      <c r="I19" s="15"/>
    </row>
    <row r="20" spans="9:9" x14ac:dyDescent="0.25">
      <c r="I20" s="15"/>
    </row>
    <row r="21" spans="9:9" x14ac:dyDescent="0.25">
      <c r="I21" s="15"/>
    </row>
    <row r="22" spans="9:9" x14ac:dyDescent="0.25">
      <c r="I22" s="15"/>
    </row>
    <row r="23" spans="9:9" x14ac:dyDescent="0.25">
      <c r="I23" s="15"/>
    </row>
    <row r="24" spans="9:9" x14ac:dyDescent="0.25">
      <c r="I24" s="15"/>
    </row>
  </sheetData>
  <mergeCells count="3">
    <mergeCell ref="A3:A6"/>
    <mergeCell ref="A8:A11"/>
    <mergeCell ref="A13:A15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Scatter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Zbynek</dc:creator>
  <cp:lastModifiedBy>Helen Dulfer</cp:lastModifiedBy>
  <cp:lastPrinted>2020-11-23T13:13:56Z</cp:lastPrinted>
  <dcterms:created xsi:type="dcterms:W3CDTF">2018-10-09T07:38:46Z</dcterms:created>
  <dcterms:modified xsi:type="dcterms:W3CDTF">2020-11-23T13:16:43Z</dcterms:modified>
</cp:coreProperties>
</file>