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tyamaguch/Desktop/Reseach_Project/IODPExp346_Sea_Of_Japan/0713/"/>
    </mc:Choice>
  </mc:AlternateContent>
  <bookViews>
    <workbookView xWindow="640" yWindow="1160" windowWidth="24960" windowHeight="140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02" i="1" l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E202" i="1"/>
  <c r="S202" i="1"/>
  <c r="R202" i="1"/>
  <c r="Q202" i="1"/>
  <c r="C202" i="1"/>
  <c r="D202" i="1"/>
  <c r="E201" i="1"/>
  <c r="S201" i="1"/>
  <c r="R201" i="1"/>
  <c r="Q201" i="1"/>
  <c r="C201" i="1"/>
  <c r="D201" i="1"/>
  <c r="E200" i="1"/>
  <c r="S200" i="1"/>
  <c r="R200" i="1"/>
  <c r="Q200" i="1"/>
  <c r="C200" i="1"/>
  <c r="D200" i="1"/>
  <c r="E199" i="1"/>
  <c r="S199" i="1"/>
  <c r="R199" i="1"/>
  <c r="Q199" i="1"/>
  <c r="C199" i="1"/>
  <c r="D199" i="1"/>
  <c r="E198" i="1"/>
  <c r="S198" i="1"/>
  <c r="R198" i="1"/>
  <c r="Q198" i="1"/>
  <c r="C198" i="1"/>
  <c r="D198" i="1"/>
  <c r="E197" i="1"/>
  <c r="S197" i="1"/>
  <c r="R197" i="1"/>
  <c r="Q197" i="1"/>
  <c r="C197" i="1"/>
  <c r="D197" i="1"/>
  <c r="E196" i="1"/>
  <c r="S196" i="1"/>
  <c r="R196" i="1"/>
  <c r="Q196" i="1"/>
  <c r="C196" i="1"/>
  <c r="D196" i="1"/>
  <c r="E195" i="1"/>
  <c r="S195" i="1"/>
  <c r="R195" i="1"/>
  <c r="Q195" i="1"/>
  <c r="C195" i="1"/>
  <c r="D195" i="1"/>
  <c r="E194" i="1"/>
  <c r="S194" i="1"/>
  <c r="R194" i="1"/>
  <c r="Q194" i="1"/>
  <c r="C194" i="1"/>
  <c r="D194" i="1"/>
  <c r="E193" i="1"/>
  <c r="S193" i="1"/>
  <c r="R193" i="1"/>
  <c r="Q193" i="1"/>
  <c r="C193" i="1"/>
  <c r="D193" i="1"/>
  <c r="E192" i="1"/>
  <c r="S192" i="1"/>
  <c r="R192" i="1"/>
  <c r="Q192" i="1"/>
  <c r="C192" i="1"/>
  <c r="D192" i="1"/>
  <c r="E191" i="1"/>
  <c r="S191" i="1"/>
  <c r="R191" i="1"/>
  <c r="Q191" i="1"/>
  <c r="C191" i="1"/>
  <c r="D191" i="1"/>
  <c r="E190" i="1"/>
  <c r="S190" i="1"/>
  <c r="R190" i="1"/>
  <c r="Q190" i="1"/>
  <c r="C190" i="1"/>
  <c r="D190" i="1"/>
  <c r="E189" i="1"/>
  <c r="S189" i="1"/>
  <c r="R189" i="1"/>
  <c r="Q189" i="1"/>
  <c r="C189" i="1"/>
  <c r="D189" i="1"/>
  <c r="E188" i="1"/>
  <c r="S188" i="1"/>
  <c r="R188" i="1"/>
  <c r="Q188" i="1"/>
  <c r="C188" i="1"/>
  <c r="D188" i="1"/>
  <c r="E187" i="1"/>
  <c r="S187" i="1"/>
  <c r="R187" i="1"/>
  <c r="Q187" i="1"/>
  <c r="C187" i="1"/>
  <c r="D187" i="1"/>
  <c r="E186" i="1"/>
  <c r="S186" i="1"/>
  <c r="R186" i="1"/>
  <c r="Q186" i="1"/>
  <c r="C186" i="1"/>
  <c r="D186" i="1"/>
  <c r="E185" i="1"/>
  <c r="S185" i="1"/>
  <c r="R185" i="1"/>
  <c r="Q185" i="1"/>
  <c r="C185" i="1"/>
  <c r="D185" i="1"/>
  <c r="E184" i="1"/>
  <c r="S184" i="1"/>
  <c r="R184" i="1"/>
  <c r="Q184" i="1"/>
  <c r="C184" i="1"/>
  <c r="D184" i="1"/>
  <c r="E183" i="1"/>
  <c r="S183" i="1"/>
  <c r="R183" i="1"/>
  <c r="Q183" i="1"/>
  <c r="C183" i="1"/>
  <c r="D183" i="1"/>
  <c r="E182" i="1"/>
  <c r="S182" i="1"/>
  <c r="R182" i="1"/>
  <c r="Q182" i="1"/>
  <c r="C182" i="1"/>
  <c r="D182" i="1"/>
  <c r="E181" i="1"/>
  <c r="S181" i="1"/>
  <c r="R181" i="1"/>
  <c r="Q181" i="1"/>
  <c r="C181" i="1"/>
  <c r="D181" i="1"/>
  <c r="E180" i="1"/>
  <c r="S180" i="1"/>
  <c r="R180" i="1"/>
  <c r="Q180" i="1"/>
  <c r="C180" i="1"/>
  <c r="D180" i="1"/>
  <c r="E179" i="1"/>
  <c r="S179" i="1"/>
  <c r="R179" i="1"/>
  <c r="Q179" i="1"/>
  <c r="C179" i="1"/>
  <c r="D179" i="1"/>
  <c r="E178" i="1"/>
  <c r="S178" i="1"/>
  <c r="R178" i="1"/>
  <c r="Q178" i="1"/>
  <c r="C178" i="1"/>
  <c r="D178" i="1"/>
  <c r="E177" i="1"/>
  <c r="S177" i="1"/>
  <c r="R177" i="1"/>
  <c r="Q177" i="1"/>
  <c r="C177" i="1"/>
  <c r="D177" i="1"/>
  <c r="E176" i="1"/>
  <c r="S176" i="1"/>
  <c r="R176" i="1"/>
  <c r="Q176" i="1"/>
  <c r="C176" i="1"/>
  <c r="D176" i="1"/>
  <c r="E175" i="1"/>
  <c r="S175" i="1"/>
  <c r="R175" i="1"/>
  <c r="Q175" i="1"/>
  <c r="C175" i="1"/>
  <c r="D175" i="1"/>
  <c r="E174" i="1"/>
  <c r="S174" i="1"/>
  <c r="R174" i="1"/>
  <c r="Q174" i="1"/>
  <c r="C174" i="1"/>
  <c r="D174" i="1"/>
  <c r="E173" i="1"/>
  <c r="S173" i="1"/>
  <c r="R173" i="1"/>
  <c r="Q173" i="1"/>
  <c r="C173" i="1"/>
  <c r="D173" i="1"/>
  <c r="E172" i="1"/>
  <c r="S172" i="1"/>
  <c r="R172" i="1"/>
  <c r="Q172" i="1"/>
  <c r="C172" i="1"/>
  <c r="D172" i="1"/>
  <c r="E171" i="1"/>
  <c r="S171" i="1"/>
  <c r="R171" i="1"/>
  <c r="Q171" i="1"/>
  <c r="C171" i="1"/>
  <c r="D171" i="1"/>
  <c r="E170" i="1"/>
  <c r="S170" i="1"/>
  <c r="R170" i="1"/>
  <c r="Q170" i="1"/>
  <c r="C170" i="1"/>
  <c r="D170" i="1"/>
  <c r="E169" i="1"/>
  <c r="S169" i="1"/>
  <c r="R169" i="1"/>
  <c r="Q169" i="1"/>
  <c r="C169" i="1"/>
  <c r="D169" i="1"/>
  <c r="E168" i="1"/>
  <c r="S168" i="1"/>
  <c r="R168" i="1"/>
  <c r="Q168" i="1"/>
  <c r="C168" i="1"/>
  <c r="D168" i="1"/>
  <c r="E167" i="1"/>
  <c r="S167" i="1"/>
  <c r="R167" i="1"/>
  <c r="Q167" i="1"/>
  <c r="C167" i="1"/>
  <c r="D167" i="1"/>
  <c r="E166" i="1"/>
  <c r="S166" i="1"/>
  <c r="R166" i="1"/>
  <c r="Q166" i="1"/>
  <c r="C166" i="1"/>
  <c r="D166" i="1"/>
  <c r="E165" i="1"/>
  <c r="S165" i="1"/>
  <c r="R165" i="1"/>
  <c r="Q165" i="1"/>
  <c r="C165" i="1"/>
  <c r="D165" i="1"/>
  <c r="E164" i="1"/>
  <c r="S164" i="1"/>
  <c r="R164" i="1"/>
  <c r="Q164" i="1"/>
  <c r="C164" i="1"/>
  <c r="D164" i="1"/>
  <c r="E163" i="1"/>
  <c r="S163" i="1"/>
  <c r="R163" i="1"/>
  <c r="Q163" i="1"/>
  <c r="C163" i="1"/>
  <c r="D163" i="1"/>
  <c r="E162" i="1"/>
  <c r="S162" i="1"/>
  <c r="R162" i="1"/>
  <c r="Q162" i="1"/>
  <c r="C162" i="1"/>
  <c r="D162" i="1"/>
  <c r="E161" i="1"/>
  <c r="S161" i="1"/>
  <c r="R161" i="1"/>
  <c r="Q161" i="1"/>
  <c r="C161" i="1"/>
  <c r="D161" i="1"/>
  <c r="E160" i="1"/>
  <c r="S160" i="1"/>
  <c r="R160" i="1"/>
  <c r="Q160" i="1"/>
  <c r="C160" i="1"/>
  <c r="D160" i="1"/>
  <c r="E159" i="1"/>
  <c r="S159" i="1"/>
  <c r="R159" i="1"/>
  <c r="Q159" i="1"/>
  <c r="C159" i="1"/>
  <c r="D159" i="1"/>
  <c r="E158" i="1"/>
  <c r="S158" i="1"/>
  <c r="R158" i="1"/>
  <c r="Q158" i="1"/>
  <c r="C158" i="1"/>
  <c r="D158" i="1"/>
  <c r="E157" i="1"/>
  <c r="S157" i="1"/>
  <c r="R157" i="1"/>
  <c r="Q157" i="1"/>
  <c r="C157" i="1"/>
  <c r="D157" i="1"/>
  <c r="E156" i="1"/>
  <c r="S156" i="1"/>
  <c r="R156" i="1"/>
  <c r="Q156" i="1"/>
  <c r="C156" i="1"/>
  <c r="D156" i="1"/>
  <c r="E155" i="1"/>
  <c r="S155" i="1"/>
  <c r="R155" i="1"/>
  <c r="Q155" i="1"/>
  <c r="C155" i="1"/>
  <c r="D155" i="1"/>
  <c r="E154" i="1"/>
  <c r="S154" i="1"/>
  <c r="R154" i="1"/>
  <c r="Q154" i="1"/>
  <c r="C154" i="1"/>
  <c r="D154" i="1"/>
  <c r="E153" i="1"/>
  <c r="S153" i="1"/>
  <c r="R153" i="1"/>
  <c r="Q153" i="1"/>
  <c r="C153" i="1"/>
  <c r="D153" i="1"/>
  <c r="E152" i="1"/>
  <c r="S152" i="1"/>
  <c r="R152" i="1"/>
  <c r="Q152" i="1"/>
  <c r="C152" i="1"/>
  <c r="D152" i="1"/>
  <c r="E151" i="1"/>
  <c r="S151" i="1"/>
  <c r="R151" i="1"/>
  <c r="Q151" i="1"/>
  <c r="C151" i="1"/>
  <c r="D151" i="1"/>
  <c r="E150" i="1"/>
  <c r="S150" i="1"/>
  <c r="R150" i="1"/>
  <c r="Q150" i="1"/>
  <c r="C150" i="1"/>
  <c r="D150" i="1"/>
  <c r="E149" i="1"/>
  <c r="S149" i="1"/>
  <c r="R149" i="1"/>
  <c r="Q149" i="1"/>
  <c r="C149" i="1"/>
  <c r="D149" i="1"/>
  <c r="E148" i="1"/>
  <c r="S148" i="1"/>
  <c r="R148" i="1"/>
  <c r="Q148" i="1"/>
  <c r="C148" i="1"/>
  <c r="D148" i="1"/>
  <c r="E147" i="1"/>
  <c r="S147" i="1"/>
  <c r="R147" i="1"/>
  <c r="Q147" i="1"/>
  <c r="C147" i="1"/>
  <c r="D147" i="1"/>
  <c r="E146" i="1"/>
  <c r="S146" i="1"/>
  <c r="R146" i="1"/>
  <c r="Q146" i="1"/>
  <c r="C146" i="1"/>
  <c r="D146" i="1"/>
  <c r="E145" i="1"/>
  <c r="S145" i="1"/>
  <c r="R145" i="1"/>
  <c r="Q145" i="1"/>
  <c r="C145" i="1"/>
  <c r="D145" i="1"/>
  <c r="E144" i="1"/>
  <c r="S144" i="1"/>
  <c r="R144" i="1"/>
  <c r="Q144" i="1"/>
  <c r="C144" i="1"/>
  <c r="D144" i="1"/>
  <c r="E143" i="1"/>
  <c r="S143" i="1"/>
  <c r="R143" i="1"/>
  <c r="Q143" i="1"/>
  <c r="C143" i="1"/>
  <c r="D143" i="1"/>
  <c r="E142" i="1"/>
  <c r="S142" i="1"/>
  <c r="R142" i="1"/>
  <c r="Q142" i="1"/>
  <c r="C142" i="1"/>
  <c r="D142" i="1"/>
  <c r="E141" i="1"/>
  <c r="S141" i="1"/>
  <c r="R141" i="1"/>
  <c r="Q141" i="1"/>
  <c r="C141" i="1"/>
  <c r="D141" i="1"/>
  <c r="E140" i="1"/>
  <c r="S140" i="1"/>
  <c r="R140" i="1"/>
  <c r="Q140" i="1"/>
  <c r="C140" i="1"/>
  <c r="D140" i="1"/>
  <c r="E139" i="1"/>
  <c r="S139" i="1"/>
  <c r="R139" i="1"/>
  <c r="Q139" i="1"/>
  <c r="C139" i="1"/>
  <c r="D139" i="1"/>
  <c r="E138" i="1"/>
  <c r="S138" i="1"/>
  <c r="R138" i="1"/>
  <c r="Q138" i="1"/>
  <c r="C138" i="1"/>
  <c r="D138" i="1"/>
  <c r="E137" i="1"/>
  <c r="S137" i="1"/>
  <c r="R137" i="1"/>
  <c r="Q137" i="1"/>
  <c r="C137" i="1"/>
  <c r="D137" i="1"/>
  <c r="E136" i="1"/>
  <c r="S136" i="1"/>
  <c r="R136" i="1"/>
  <c r="Q136" i="1"/>
  <c r="C136" i="1"/>
  <c r="D136" i="1"/>
  <c r="E135" i="1"/>
  <c r="S135" i="1"/>
  <c r="R135" i="1"/>
  <c r="Q135" i="1"/>
  <c r="C135" i="1"/>
  <c r="D135" i="1"/>
  <c r="E134" i="1"/>
  <c r="S134" i="1"/>
  <c r="R134" i="1"/>
  <c r="Q134" i="1"/>
  <c r="C134" i="1"/>
  <c r="D134" i="1"/>
  <c r="E133" i="1"/>
  <c r="S133" i="1"/>
  <c r="R133" i="1"/>
  <c r="Q133" i="1"/>
  <c r="C133" i="1"/>
  <c r="D133" i="1"/>
  <c r="E132" i="1"/>
  <c r="S132" i="1"/>
  <c r="R132" i="1"/>
  <c r="Q132" i="1"/>
  <c r="C132" i="1"/>
  <c r="D132" i="1"/>
  <c r="E131" i="1"/>
  <c r="S131" i="1"/>
  <c r="R131" i="1"/>
  <c r="Q131" i="1"/>
  <c r="C131" i="1"/>
  <c r="D131" i="1"/>
  <c r="E130" i="1"/>
  <c r="S130" i="1"/>
  <c r="R130" i="1"/>
  <c r="Q130" i="1"/>
  <c r="C130" i="1"/>
  <c r="D130" i="1"/>
  <c r="E129" i="1"/>
  <c r="S129" i="1"/>
  <c r="R129" i="1"/>
  <c r="Q129" i="1"/>
  <c r="C129" i="1"/>
  <c r="D129" i="1"/>
  <c r="E128" i="1"/>
  <c r="S128" i="1"/>
  <c r="R128" i="1"/>
  <c r="Q128" i="1"/>
  <c r="C128" i="1"/>
  <c r="D128" i="1"/>
  <c r="E127" i="1"/>
  <c r="S127" i="1"/>
  <c r="R127" i="1"/>
  <c r="Q127" i="1"/>
  <c r="C127" i="1"/>
  <c r="D127" i="1"/>
  <c r="E126" i="1"/>
  <c r="S126" i="1"/>
  <c r="R126" i="1"/>
  <c r="Q126" i="1"/>
  <c r="C126" i="1"/>
  <c r="D126" i="1"/>
  <c r="E125" i="1"/>
  <c r="S125" i="1"/>
  <c r="R125" i="1"/>
  <c r="Q125" i="1"/>
  <c r="C125" i="1"/>
  <c r="D125" i="1"/>
  <c r="E124" i="1"/>
  <c r="S124" i="1"/>
  <c r="R124" i="1"/>
  <c r="Q124" i="1"/>
  <c r="C124" i="1"/>
  <c r="D124" i="1"/>
  <c r="E123" i="1"/>
  <c r="S123" i="1"/>
  <c r="R123" i="1"/>
  <c r="Q123" i="1"/>
  <c r="C123" i="1"/>
  <c r="D123" i="1"/>
  <c r="E122" i="1"/>
  <c r="S122" i="1"/>
  <c r="R122" i="1"/>
  <c r="Q122" i="1"/>
  <c r="C122" i="1"/>
  <c r="D122" i="1"/>
  <c r="E121" i="1"/>
  <c r="S121" i="1"/>
  <c r="R121" i="1"/>
  <c r="Q121" i="1"/>
  <c r="C121" i="1"/>
  <c r="D121" i="1"/>
  <c r="E120" i="1"/>
  <c r="S120" i="1"/>
  <c r="R120" i="1"/>
  <c r="Q120" i="1"/>
  <c r="C120" i="1"/>
  <c r="D120" i="1"/>
  <c r="E119" i="1"/>
  <c r="S119" i="1"/>
  <c r="R119" i="1"/>
  <c r="Q119" i="1"/>
  <c r="C119" i="1"/>
  <c r="D119" i="1"/>
  <c r="E118" i="1"/>
  <c r="S118" i="1"/>
  <c r="R118" i="1"/>
  <c r="Q118" i="1"/>
  <c r="C118" i="1"/>
  <c r="D118" i="1"/>
  <c r="E117" i="1"/>
  <c r="S117" i="1"/>
  <c r="R117" i="1"/>
  <c r="Q117" i="1"/>
  <c r="C117" i="1"/>
  <c r="D117" i="1"/>
  <c r="E116" i="1"/>
  <c r="S116" i="1"/>
  <c r="R116" i="1"/>
  <c r="Q116" i="1"/>
  <c r="C116" i="1"/>
  <c r="D116" i="1"/>
  <c r="E115" i="1"/>
  <c r="S115" i="1"/>
  <c r="R115" i="1"/>
  <c r="Q115" i="1"/>
  <c r="C115" i="1"/>
  <c r="D115" i="1"/>
  <c r="E114" i="1"/>
  <c r="S114" i="1"/>
  <c r="R114" i="1"/>
  <c r="Q114" i="1"/>
  <c r="C114" i="1"/>
  <c r="D114" i="1"/>
  <c r="E113" i="1"/>
  <c r="S113" i="1"/>
  <c r="R113" i="1"/>
  <c r="Q113" i="1"/>
  <c r="C113" i="1"/>
  <c r="D113" i="1"/>
  <c r="E112" i="1"/>
  <c r="S112" i="1"/>
  <c r="R112" i="1"/>
  <c r="Q112" i="1"/>
  <c r="C112" i="1"/>
  <c r="D112" i="1"/>
  <c r="E111" i="1"/>
  <c r="S111" i="1"/>
  <c r="R111" i="1"/>
  <c r="Q111" i="1"/>
  <c r="C111" i="1"/>
  <c r="D111" i="1"/>
  <c r="E110" i="1"/>
  <c r="S110" i="1"/>
  <c r="R110" i="1"/>
  <c r="Q110" i="1"/>
  <c r="C110" i="1"/>
  <c r="D110" i="1"/>
  <c r="E109" i="1"/>
  <c r="S109" i="1"/>
  <c r="R109" i="1"/>
  <c r="Q109" i="1"/>
  <c r="C109" i="1"/>
  <c r="D109" i="1"/>
  <c r="E108" i="1"/>
  <c r="S108" i="1"/>
  <c r="R108" i="1"/>
  <c r="Q108" i="1"/>
  <c r="C108" i="1"/>
  <c r="D108" i="1"/>
  <c r="E107" i="1"/>
  <c r="S107" i="1"/>
  <c r="R107" i="1"/>
  <c r="Q107" i="1"/>
  <c r="C107" i="1"/>
  <c r="D107" i="1"/>
  <c r="E106" i="1"/>
  <c r="S106" i="1"/>
  <c r="R106" i="1"/>
  <c r="Q106" i="1"/>
  <c r="C106" i="1"/>
  <c r="D106" i="1"/>
  <c r="E105" i="1"/>
  <c r="S105" i="1"/>
  <c r="R105" i="1"/>
  <c r="Q105" i="1"/>
  <c r="C105" i="1"/>
  <c r="D105" i="1"/>
  <c r="E104" i="1"/>
  <c r="S104" i="1"/>
  <c r="R104" i="1"/>
  <c r="Q104" i="1"/>
  <c r="C104" i="1"/>
  <c r="D104" i="1"/>
  <c r="E103" i="1"/>
  <c r="S103" i="1"/>
  <c r="R103" i="1"/>
  <c r="Q103" i="1"/>
  <c r="C103" i="1"/>
  <c r="D103" i="1"/>
  <c r="E102" i="1"/>
  <c r="S102" i="1"/>
  <c r="R102" i="1"/>
  <c r="Q102" i="1"/>
  <c r="C102" i="1"/>
  <c r="D102" i="1"/>
  <c r="E101" i="1"/>
  <c r="S101" i="1"/>
  <c r="R101" i="1"/>
  <c r="Q101" i="1"/>
  <c r="C101" i="1"/>
  <c r="D101" i="1"/>
  <c r="E100" i="1"/>
  <c r="S100" i="1"/>
  <c r="R100" i="1"/>
  <c r="Q100" i="1"/>
  <c r="C100" i="1"/>
  <c r="D100" i="1"/>
  <c r="E99" i="1"/>
  <c r="S99" i="1"/>
  <c r="R99" i="1"/>
  <c r="Q99" i="1"/>
  <c r="C99" i="1"/>
  <c r="D99" i="1"/>
  <c r="E98" i="1"/>
  <c r="S98" i="1"/>
  <c r="R98" i="1"/>
  <c r="Q98" i="1"/>
  <c r="C98" i="1"/>
  <c r="D98" i="1"/>
  <c r="E97" i="1"/>
  <c r="S97" i="1"/>
  <c r="R97" i="1"/>
  <c r="Q97" i="1"/>
  <c r="C97" i="1"/>
  <c r="D97" i="1"/>
  <c r="E96" i="1"/>
  <c r="S96" i="1"/>
  <c r="R96" i="1"/>
  <c r="Q96" i="1"/>
  <c r="C96" i="1"/>
  <c r="D96" i="1"/>
  <c r="E95" i="1"/>
  <c r="S95" i="1"/>
  <c r="R95" i="1"/>
  <c r="Q95" i="1"/>
  <c r="C95" i="1"/>
  <c r="D95" i="1"/>
  <c r="E94" i="1"/>
  <c r="S94" i="1"/>
  <c r="R94" i="1"/>
  <c r="Q94" i="1"/>
  <c r="C94" i="1"/>
  <c r="D94" i="1"/>
  <c r="E93" i="1"/>
  <c r="S93" i="1"/>
  <c r="R93" i="1"/>
  <c r="Q93" i="1"/>
  <c r="C93" i="1"/>
  <c r="D93" i="1"/>
  <c r="E92" i="1"/>
  <c r="S92" i="1"/>
  <c r="R92" i="1"/>
  <c r="Q92" i="1"/>
  <c r="C92" i="1"/>
  <c r="D92" i="1"/>
  <c r="E91" i="1"/>
  <c r="S91" i="1"/>
  <c r="R91" i="1"/>
  <c r="Q91" i="1"/>
  <c r="C91" i="1"/>
  <c r="D91" i="1"/>
  <c r="E90" i="1"/>
  <c r="S90" i="1"/>
  <c r="R90" i="1"/>
  <c r="Q90" i="1"/>
  <c r="C90" i="1"/>
  <c r="D90" i="1"/>
  <c r="E89" i="1"/>
  <c r="S89" i="1"/>
  <c r="R89" i="1"/>
  <c r="Q89" i="1"/>
  <c r="C89" i="1"/>
  <c r="D89" i="1"/>
  <c r="E88" i="1"/>
  <c r="S88" i="1"/>
  <c r="R88" i="1"/>
  <c r="Q88" i="1"/>
  <c r="C88" i="1"/>
  <c r="D88" i="1"/>
  <c r="E87" i="1"/>
  <c r="S87" i="1"/>
  <c r="R87" i="1"/>
  <c r="Q87" i="1"/>
  <c r="C87" i="1"/>
  <c r="D87" i="1"/>
  <c r="E86" i="1"/>
  <c r="S86" i="1"/>
  <c r="R86" i="1"/>
  <c r="Q86" i="1"/>
  <c r="C86" i="1"/>
  <c r="D86" i="1"/>
  <c r="E85" i="1"/>
  <c r="S85" i="1"/>
  <c r="R85" i="1"/>
  <c r="Q85" i="1"/>
  <c r="C85" i="1"/>
  <c r="D85" i="1"/>
  <c r="E84" i="1"/>
  <c r="S84" i="1"/>
  <c r="R84" i="1"/>
  <c r="Q84" i="1"/>
  <c r="C84" i="1"/>
  <c r="D84" i="1"/>
  <c r="E83" i="1"/>
  <c r="S83" i="1"/>
  <c r="R83" i="1"/>
  <c r="Q83" i="1"/>
  <c r="C83" i="1"/>
  <c r="D83" i="1"/>
  <c r="E82" i="1"/>
  <c r="S82" i="1"/>
  <c r="R82" i="1"/>
  <c r="Q82" i="1"/>
  <c r="C82" i="1"/>
  <c r="D82" i="1"/>
  <c r="E81" i="1"/>
  <c r="S81" i="1"/>
  <c r="R81" i="1"/>
  <c r="Q81" i="1"/>
  <c r="C81" i="1"/>
  <c r="D81" i="1"/>
  <c r="E80" i="1"/>
  <c r="S80" i="1"/>
  <c r="R80" i="1"/>
  <c r="Q80" i="1"/>
  <c r="C80" i="1"/>
  <c r="D80" i="1"/>
  <c r="E79" i="1"/>
  <c r="S79" i="1"/>
  <c r="R79" i="1"/>
  <c r="Q79" i="1"/>
  <c r="C79" i="1"/>
  <c r="D79" i="1"/>
  <c r="E78" i="1"/>
  <c r="S78" i="1"/>
  <c r="R78" i="1"/>
  <c r="Q78" i="1"/>
  <c r="C78" i="1"/>
  <c r="D78" i="1"/>
  <c r="E77" i="1"/>
  <c r="S77" i="1"/>
  <c r="R77" i="1"/>
  <c r="Q77" i="1"/>
  <c r="C77" i="1"/>
  <c r="D77" i="1"/>
  <c r="E76" i="1"/>
  <c r="S76" i="1"/>
  <c r="R76" i="1"/>
  <c r="Q76" i="1"/>
  <c r="C76" i="1"/>
  <c r="D76" i="1"/>
  <c r="E75" i="1"/>
  <c r="S75" i="1"/>
  <c r="R75" i="1"/>
  <c r="Q75" i="1"/>
  <c r="C75" i="1"/>
  <c r="D75" i="1"/>
  <c r="E74" i="1"/>
  <c r="S74" i="1"/>
  <c r="R74" i="1"/>
  <c r="Q74" i="1"/>
  <c r="C74" i="1"/>
  <c r="D74" i="1"/>
  <c r="E73" i="1"/>
  <c r="S73" i="1"/>
  <c r="R73" i="1"/>
  <c r="Q73" i="1"/>
  <c r="C73" i="1"/>
  <c r="D73" i="1"/>
  <c r="E72" i="1"/>
  <c r="S72" i="1"/>
  <c r="R72" i="1"/>
  <c r="Q72" i="1"/>
  <c r="C72" i="1"/>
  <c r="D72" i="1"/>
  <c r="E71" i="1"/>
  <c r="S71" i="1"/>
  <c r="R71" i="1"/>
  <c r="Q71" i="1"/>
  <c r="C71" i="1"/>
  <c r="D71" i="1"/>
  <c r="E70" i="1"/>
  <c r="S70" i="1"/>
  <c r="R70" i="1"/>
  <c r="Q70" i="1"/>
  <c r="C70" i="1"/>
  <c r="D70" i="1"/>
  <c r="E69" i="1"/>
  <c r="S69" i="1"/>
  <c r="R69" i="1"/>
  <c r="Q69" i="1"/>
  <c r="C69" i="1"/>
  <c r="D69" i="1"/>
  <c r="E68" i="1"/>
  <c r="S68" i="1"/>
  <c r="R68" i="1"/>
  <c r="Q68" i="1"/>
  <c r="C68" i="1"/>
  <c r="D68" i="1"/>
  <c r="E67" i="1"/>
  <c r="S67" i="1"/>
  <c r="R67" i="1"/>
  <c r="Q67" i="1"/>
  <c r="C67" i="1"/>
  <c r="D67" i="1"/>
  <c r="E66" i="1"/>
  <c r="S66" i="1"/>
  <c r="R66" i="1"/>
  <c r="Q66" i="1"/>
  <c r="C66" i="1"/>
  <c r="D66" i="1"/>
  <c r="E65" i="1"/>
  <c r="S65" i="1"/>
  <c r="R65" i="1"/>
  <c r="Q65" i="1"/>
  <c r="C65" i="1"/>
  <c r="D65" i="1"/>
  <c r="E64" i="1"/>
  <c r="S64" i="1"/>
  <c r="R64" i="1"/>
  <c r="Q64" i="1"/>
  <c r="C64" i="1"/>
  <c r="D64" i="1"/>
  <c r="E63" i="1"/>
  <c r="S63" i="1"/>
  <c r="R63" i="1"/>
  <c r="Q63" i="1"/>
  <c r="C63" i="1"/>
  <c r="D63" i="1"/>
  <c r="E62" i="1"/>
  <c r="S62" i="1"/>
  <c r="R62" i="1"/>
  <c r="Q62" i="1"/>
  <c r="C62" i="1"/>
  <c r="D62" i="1"/>
  <c r="E61" i="1"/>
  <c r="S61" i="1"/>
  <c r="R61" i="1"/>
  <c r="Q61" i="1"/>
  <c r="C61" i="1"/>
  <c r="D61" i="1"/>
  <c r="E60" i="1"/>
  <c r="S60" i="1"/>
  <c r="R60" i="1"/>
  <c r="Q60" i="1"/>
  <c r="C60" i="1"/>
  <c r="D60" i="1"/>
  <c r="E59" i="1"/>
  <c r="S59" i="1"/>
  <c r="R59" i="1"/>
  <c r="Q59" i="1"/>
  <c r="C59" i="1"/>
  <c r="D59" i="1"/>
  <c r="E58" i="1"/>
  <c r="S58" i="1"/>
  <c r="R58" i="1"/>
  <c r="Q58" i="1"/>
  <c r="C58" i="1"/>
  <c r="D58" i="1"/>
  <c r="E57" i="1"/>
  <c r="S57" i="1"/>
  <c r="R57" i="1"/>
  <c r="Q57" i="1"/>
  <c r="C57" i="1"/>
  <c r="D57" i="1"/>
  <c r="E56" i="1"/>
  <c r="S56" i="1"/>
  <c r="R56" i="1"/>
  <c r="Q56" i="1"/>
  <c r="C56" i="1"/>
  <c r="D56" i="1"/>
  <c r="E55" i="1"/>
  <c r="S55" i="1"/>
  <c r="R55" i="1"/>
  <c r="Q55" i="1"/>
  <c r="C55" i="1"/>
  <c r="D55" i="1"/>
  <c r="E54" i="1"/>
  <c r="S54" i="1"/>
  <c r="R54" i="1"/>
  <c r="Q54" i="1"/>
  <c r="C54" i="1"/>
  <c r="D54" i="1"/>
  <c r="E53" i="1"/>
  <c r="S53" i="1"/>
  <c r="R53" i="1"/>
  <c r="Q53" i="1"/>
  <c r="C53" i="1"/>
  <c r="D53" i="1"/>
  <c r="E52" i="1"/>
  <c r="S52" i="1"/>
  <c r="R52" i="1"/>
  <c r="Q52" i="1"/>
  <c r="C52" i="1"/>
  <c r="D52" i="1"/>
  <c r="E51" i="1"/>
  <c r="S51" i="1"/>
  <c r="R51" i="1"/>
  <c r="Q51" i="1"/>
  <c r="C51" i="1"/>
  <c r="D51" i="1"/>
  <c r="E50" i="1"/>
  <c r="S50" i="1"/>
  <c r="R50" i="1"/>
  <c r="Q50" i="1"/>
  <c r="C50" i="1"/>
  <c r="D50" i="1"/>
  <c r="E49" i="1"/>
  <c r="S49" i="1"/>
  <c r="R49" i="1"/>
  <c r="Q49" i="1"/>
  <c r="C49" i="1"/>
  <c r="D49" i="1"/>
  <c r="E48" i="1"/>
  <c r="S48" i="1"/>
  <c r="R48" i="1"/>
  <c r="Q48" i="1"/>
  <c r="C48" i="1"/>
  <c r="D48" i="1"/>
  <c r="E47" i="1"/>
  <c r="S47" i="1"/>
  <c r="R47" i="1"/>
  <c r="Q47" i="1"/>
  <c r="C47" i="1"/>
  <c r="D47" i="1"/>
  <c r="E46" i="1"/>
  <c r="S46" i="1"/>
  <c r="R46" i="1"/>
  <c r="Q46" i="1"/>
  <c r="C46" i="1"/>
  <c r="D46" i="1"/>
  <c r="E45" i="1"/>
  <c r="S45" i="1"/>
  <c r="R45" i="1"/>
  <c r="Q45" i="1"/>
  <c r="C45" i="1"/>
  <c r="D45" i="1"/>
  <c r="E44" i="1"/>
  <c r="S44" i="1"/>
  <c r="R44" i="1"/>
  <c r="Q44" i="1"/>
  <c r="C44" i="1"/>
  <c r="D44" i="1"/>
  <c r="E43" i="1"/>
  <c r="S43" i="1"/>
  <c r="R43" i="1"/>
  <c r="Q43" i="1"/>
  <c r="C43" i="1"/>
  <c r="D43" i="1"/>
  <c r="E42" i="1"/>
  <c r="S42" i="1"/>
  <c r="R42" i="1"/>
  <c r="Q42" i="1"/>
  <c r="C42" i="1"/>
  <c r="D42" i="1"/>
  <c r="E41" i="1"/>
  <c r="S41" i="1"/>
  <c r="R41" i="1"/>
  <c r="Q41" i="1"/>
  <c r="C41" i="1"/>
  <c r="D41" i="1"/>
  <c r="E40" i="1"/>
  <c r="S40" i="1"/>
  <c r="R40" i="1"/>
  <c r="Q40" i="1"/>
  <c r="C40" i="1"/>
  <c r="D40" i="1"/>
  <c r="E39" i="1"/>
  <c r="S39" i="1"/>
  <c r="R39" i="1"/>
  <c r="Q39" i="1"/>
  <c r="C39" i="1"/>
  <c r="D39" i="1"/>
  <c r="E38" i="1"/>
  <c r="S38" i="1"/>
  <c r="R38" i="1"/>
  <c r="Q38" i="1"/>
  <c r="C38" i="1"/>
  <c r="D38" i="1"/>
  <c r="E37" i="1"/>
  <c r="S37" i="1"/>
  <c r="R37" i="1"/>
  <c r="Q37" i="1"/>
  <c r="C37" i="1"/>
  <c r="D37" i="1"/>
  <c r="E36" i="1"/>
  <c r="S36" i="1"/>
  <c r="R36" i="1"/>
  <c r="Q36" i="1"/>
  <c r="C36" i="1"/>
  <c r="D36" i="1"/>
  <c r="E35" i="1"/>
  <c r="S35" i="1"/>
  <c r="R35" i="1"/>
  <c r="Q35" i="1"/>
  <c r="C35" i="1"/>
  <c r="D35" i="1"/>
  <c r="E34" i="1"/>
  <c r="S34" i="1"/>
  <c r="R34" i="1"/>
  <c r="Q34" i="1"/>
  <c r="C34" i="1"/>
  <c r="D34" i="1"/>
  <c r="E33" i="1"/>
  <c r="S33" i="1"/>
  <c r="R33" i="1"/>
  <c r="Q33" i="1"/>
  <c r="C33" i="1"/>
  <c r="D33" i="1"/>
  <c r="E32" i="1"/>
  <c r="S32" i="1"/>
  <c r="R32" i="1"/>
  <c r="Q32" i="1"/>
  <c r="C32" i="1"/>
  <c r="D32" i="1"/>
  <c r="E31" i="1"/>
  <c r="S31" i="1"/>
  <c r="R31" i="1"/>
  <c r="Q31" i="1"/>
  <c r="C31" i="1"/>
  <c r="D31" i="1"/>
  <c r="E30" i="1"/>
  <c r="S30" i="1"/>
  <c r="R30" i="1"/>
  <c r="Q30" i="1"/>
  <c r="C30" i="1"/>
  <c r="D30" i="1"/>
  <c r="E29" i="1"/>
  <c r="S29" i="1"/>
  <c r="R29" i="1"/>
  <c r="Q29" i="1"/>
  <c r="C29" i="1"/>
  <c r="D29" i="1"/>
  <c r="E28" i="1"/>
  <c r="S28" i="1"/>
  <c r="R28" i="1"/>
  <c r="Q28" i="1"/>
  <c r="C28" i="1"/>
  <c r="D28" i="1"/>
  <c r="E27" i="1"/>
  <c r="S27" i="1"/>
  <c r="R27" i="1"/>
  <c r="Q27" i="1"/>
  <c r="C27" i="1"/>
  <c r="D27" i="1"/>
  <c r="E26" i="1"/>
  <c r="S26" i="1"/>
  <c r="R26" i="1"/>
  <c r="Q26" i="1"/>
  <c r="C26" i="1"/>
  <c r="D26" i="1"/>
  <c r="E25" i="1"/>
  <c r="S25" i="1"/>
  <c r="R25" i="1"/>
  <c r="Q25" i="1"/>
  <c r="C25" i="1"/>
  <c r="D25" i="1"/>
  <c r="E24" i="1"/>
  <c r="S24" i="1"/>
  <c r="R24" i="1"/>
  <c r="Q24" i="1"/>
  <c r="C24" i="1"/>
  <c r="D24" i="1"/>
  <c r="E23" i="1"/>
  <c r="S23" i="1"/>
  <c r="R23" i="1"/>
  <c r="Q23" i="1"/>
  <c r="C23" i="1"/>
  <c r="D23" i="1"/>
  <c r="E22" i="1"/>
  <c r="S22" i="1"/>
  <c r="R22" i="1"/>
  <c r="Q22" i="1"/>
  <c r="C22" i="1"/>
  <c r="D22" i="1"/>
  <c r="E21" i="1"/>
  <c r="S21" i="1"/>
  <c r="R21" i="1"/>
  <c r="Q21" i="1"/>
  <c r="C21" i="1"/>
  <c r="D21" i="1"/>
  <c r="E20" i="1"/>
  <c r="S20" i="1"/>
  <c r="R20" i="1"/>
  <c r="Q20" i="1"/>
  <c r="C20" i="1"/>
  <c r="D20" i="1"/>
  <c r="E19" i="1"/>
  <c r="S19" i="1"/>
  <c r="R19" i="1"/>
  <c r="Q19" i="1"/>
  <c r="C19" i="1"/>
  <c r="D19" i="1"/>
  <c r="E18" i="1"/>
  <c r="S18" i="1"/>
  <c r="R18" i="1"/>
  <c r="Q18" i="1"/>
  <c r="C18" i="1"/>
  <c r="D18" i="1"/>
  <c r="E17" i="1"/>
  <c r="S17" i="1"/>
  <c r="R17" i="1"/>
  <c r="Q17" i="1"/>
  <c r="C17" i="1"/>
  <c r="D17" i="1"/>
  <c r="E16" i="1"/>
  <c r="S16" i="1"/>
  <c r="R16" i="1"/>
  <c r="Q16" i="1"/>
  <c r="C16" i="1"/>
  <c r="D16" i="1"/>
  <c r="E15" i="1"/>
  <c r="S15" i="1"/>
  <c r="R15" i="1"/>
  <c r="Q15" i="1"/>
  <c r="C15" i="1"/>
  <c r="D15" i="1"/>
  <c r="E14" i="1"/>
  <c r="S14" i="1"/>
  <c r="R14" i="1"/>
  <c r="Q14" i="1"/>
  <c r="C14" i="1"/>
  <c r="D14" i="1"/>
  <c r="E13" i="1"/>
  <c r="S13" i="1"/>
  <c r="R13" i="1"/>
  <c r="Q13" i="1"/>
  <c r="C13" i="1"/>
  <c r="D13" i="1"/>
  <c r="E12" i="1"/>
  <c r="S12" i="1"/>
  <c r="R12" i="1"/>
  <c r="Q12" i="1"/>
  <c r="C12" i="1"/>
  <c r="D12" i="1"/>
  <c r="E11" i="1"/>
  <c r="S11" i="1"/>
  <c r="R11" i="1"/>
  <c r="Q11" i="1"/>
  <c r="C11" i="1"/>
  <c r="D11" i="1"/>
  <c r="E10" i="1"/>
  <c r="S10" i="1"/>
  <c r="R10" i="1"/>
  <c r="Q10" i="1"/>
  <c r="C10" i="1"/>
  <c r="D10" i="1"/>
  <c r="E9" i="1"/>
  <c r="S9" i="1"/>
  <c r="R9" i="1"/>
  <c r="Q9" i="1"/>
  <c r="C9" i="1"/>
  <c r="D9" i="1"/>
  <c r="E8" i="1"/>
  <c r="S8" i="1"/>
  <c r="R8" i="1"/>
  <c r="Q8" i="1"/>
  <c r="C8" i="1"/>
  <c r="D8" i="1"/>
  <c r="E7" i="1"/>
  <c r="S7" i="1"/>
  <c r="R7" i="1"/>
  <c r="Q7" i="1"/>
  <c r="C7" i="1"/>
  <c r="D7" i="1"/>
  <c r="E6" i="1"/>
  <c r="S6" i="1"/>
  <c r="R6" i="1"/>
  <c r="Q6" i="1"/>
  <c r="C6" i="1"/>
  <c r="D6" i="1"/>
  <c r="E5" i="1"/>
  <c r="S5" i="1"/>
  <c r="R5" i="1"/>
  <c r="Q5" i="1"/>
  <c r="C5" i="1"/>
  <c r="D5" i="1"/>
  <c r="E4" i="1"/>
  <c r="S4" i="1"/>
  <c r="R4" i="1"/>
  <c r="Q4" i="1"/>
  <c r="C4" i="1"/>
  <c r="D4" i="1"/>
</calcChain>
</file>

<file path=xl/sharedStrings.xml><?xml version="1.0" encoding="utf-8"?>
<sst xmlns="http://schemas.openxmlformats.org/spreadsheetml/2006/main" count="641" uniqueCount="239">
  <si>
    <t>Sample identifier</t>
  </si>
  <si>
    <t xml:space="preserve">CSF-A </t>
  </si>
  <si>
    <t>CCSF-D_patches_Ver1</t>
  </si>
  <si>
    <t>Age (Ma)</t>
  </si>
  <si>
    <t xml:space="preserve">Dry </t>
  </si>
  <si>
    <t>Dry sediment</t>
  </si>
  <si>
    <t>Sand content</t>
  </si>
  <si>
    <t>Lithology</t>
  </si>
  <si>
    <t>L*</t>
  </si>
  <si>
    <t xml:space="preserve">Sedimentation rate </t>
  </si>
  <si>
    <t>Abundance</t>
  </si>
  <si>
    <t>Species</t>
  </si>
  <si>
    <t>TIW</t>
  </si>
  <si>
    <t>JSIPW</t>
  </si>
  <si>
    <r>
      <rPr>
        <i/>
        <sz val="12"/>
        <color theme="1"/>
        <rFont val="Times New Roman"/>
      </rPr>
      <t>Krithe</t>
    </r>
    <r>
      <rPr>
        <sz val="12"/>
        <color theme="1"/>
        <rFont val="Times New Roman"/>
      </rPr>
      <t xml:space="preserve"> spp</t>
    </r>
  </si>
  <si>
    <t>BOAR</t>
  </si>
  <si>
    <t>(m)</t>
  </si>
  <si>
    <t>sediment (g)</t>
  </si>
  <si>
    <r>
      <t>density (g cm</t>
    </r>
    <r>
      <rPr>
        <vertAlign val="superscript"/>
        <sz val="12"/>
        <color theme="1"/>
        <rFont val="Times New Roman"/>
      </rPr>
      <t>-3</t>
    </r>
    <r>
      <rPr>
        <sz val="12"/>
        <color theme="1"/>
        <rFont val="Times New Roman"/>
      </rPr>
      <t>)</t>
    </r>
  </si>
  <si>
    <t>(%)</t>
  </si>
  <si>
    <t>Tada et al. (2015)</t>
  </si>
  <si>
    <t>This study</t>
  </si>
  <si>
    <t>(ind.)</t>
  </si>
  <si>
    <t>richness</t>
  </si>
  <si>
    <r>
      <t>(ind. cm</t>
    </r>
    <r>
      <rPr>
        <vertAlign val="superscript"/>
        <sz val="12"/>
        <color theme="1"/>
        <rFont val="Times New Roman"/>
      </rPr>
      <t>-2</t>
    </r>
    <r>
      <rPr>
        <sz val="12"/>
        <color theme="1"/>
        <rFont val="Times New Roman"/>
      </rPr>
      <t xml:space="preserve"> kyr</t>
    </r>
    <r>
      <rPr>
        <vertAlign val="superscript"/>
        <sz val="12"/>
        <color theme="1"/>
        <rFont val="Times New Roman"/>
      </rPr>
      <t>-1</t>
    </r>
    <r>
      <rPr>
        <sz val="12"/>
        <color theme="1"/>
        <rFont val="Times New Roman"/>
      </rPr>
      <t>)</t>
    </r>
  </si>
  <si>
    <t>346-1426C-14H-1W, 35-37</t>
  </si>
  <si>
    <t>Calcareous ooze/chalk</t>
  </si>
  <si>
    <t>Biogenic calcareous ooze</t>
  </si>
  <si>
    <t>NA</t>
  </si>
  <si>
    <t>346-1426C-14H-1W, 85-87</t>
  </si>
  <si>
    <t>346-1426C-14H-2W, 35-37</t>
  </si>
  <si>
    <t>346-1426C-14H-2W, 85-87</t>
  </si>
  <si>
    <t>346-1426C-14H-3W, 35-37</t>
  </si>
  <si>
    <t>Silty Clay</t>
  </si>
  <si>
    <t>Terrigenous sediment</t>
  </si>
  <si>
    <t>346-1426C-14H-3W, 85-87</t>
  </si>
  <si>
    <t>346-1426C-14H-4W, 35-37</t>
  </si>
  <si>
    <t>Clay</t>
  </si>
  <si>
    <t>346-1426C-14H-4W, 85-87</t>
  </si>
  <si>
    <t>346-1426C-14H-5W, 25-27</t>
  </si>
  <si>
    <t>346-1426C-14H-5W, 75-77</t>
  </si>
  <si>
    <t>346-1426A-14H-4W, 35-37</t>
  </si>
  <si>
    <t>Clay/Claystone</t>
  </si>
  <si>
    <t>346-1426C-14H-5W, 125-127</t>
  </si>
  <si>
    <t>346-1426A-14H-4W, 85-87</t>
  </si>
  <si>
    <t>346-1426C-14H-6W, 25-27</t>
  </si>
  <si>
    <t>346-1426C-14H-6W, 75-77</t>
  </si>
  <si>
    <t>346-1426C-14H-6W, 125-127</t>
  </si>
  <si>
    <t>346-1426C-14H-7W, 25-27</t>
  </si>
  <si>
    <t>346-1426C-14H-7W, 75-77</t>
  </si>
  <si>
    <t>346-1426C-14H-7W, 125-127</t>
  </si>
  <si>
    <t>346-1426A-14H-5W, 35-37</t>
  </si>
  <si>
    <t>346-1426A-14H-5W, 85-87</t>
  </si>
  <si>
    <t>346-1426A-14H-6W, 25-27</t>
  </si>
  <si>
    <t>346-1426A-14H-6W, 75-77</t>
  </si>
  <si>
    <t>346-1426A-14H-6W, 125-127</t>
  </si>
  <si>
    <t>346-1426A-14H-7W, 35-37</t>
  </si>
  <si>
    <t>346-1426A-14H-7W, 85-87</t>
  </si>
  <si>
    <t>346-1426C-15H-2W, 35-37</t>
  </si>
  <si>
    <t>346-1426C-15H-2W, 85-87</t>
  </si>
  <si>
    <t>346-1426C-15H-3W, 25-27</t>
  </si>
  <si>
    <t>Diatom ooze</t>
  </si>
  <si>
    <t>Biogenic siliceous ooze</t>
  </si>
  <si>
    <t>346-1426A-15H-2W, 25-27</t>
  </si>
  <si>
    <t>346-1426C-15H-3W, 75-77</t>
  </si>
  <si>
    <t>346-1426C-15H-3W, 125-127</t>
  </si>
  <si>
    <t>346-1426C-15H-4W, 25-27</t>
  </si>
  <si>
    <t>346-1426C-15H-4W, 75-77</t>
  </si>
  <si>
    <t>346-1426C-15H-4W, 125-127</t>
  </si>
  <si>
    <t>346-1426A-15H-2W, 75-77</t>
  </si>
  <si>
    <t>346-1426A-15H-2W, 125-127</t>
  </si>
  <si>
    <t>346-1426A-15H-3W, 35-37</t>
  </si>
  <si>
    <t>346-1426A-15H-3W, 85-87</t>
  </si>
  <si>
    <t>346-1426A-15H-4W, 25-27</t>
  </si>
  <si>
    <t>346-1426A-15H-4W, 75-77</t>
  </si>
  <si>
    <t>346-1426A-15H-4W, 125-127</t>
  </si>
  <si>
    <t>346-1426A-15H-5W, 25-27</t>
  </si>
  <si>
    <t>346-1426C-17H-2W, 35-37</t>
  </si>
  <si>
    <t>346-1426A-15H-5W, 75-77</t>
  </si>
  <si>
    <t>346-1426C-17H-2W, 85-87</t>
  </si>
  <si>
    <t>346-1426A-15H-5W, 125-127</t>
  </si>
  <si>
    <t>346-1426C-17H-3W, 35-37</t>
  </si>
  <si>
    <t>346-1426A-15H-6W, 25-27</t>
  </si>
  <si>
    <t>346-1426C-17H-3W, 85-87</t>
  </si>
  <si>
    <t>346-1426A-15H-6W, 75-77</t>
  </si>
  <si>
    <t>346-1426A-15H-6W, 125-127</t>
  </si>
  <si>
    <t>346-1426A-15H-7W, 25-27</t>
  </si>
  <si>
    <t>346-1426A-15H-7W, 75-77</t>
  </si>
  <si>
    <t>346-1426A-15H-7W, 125-127</t>
  </si>
  <si>
    <t>346-1426C-17H-4W, 35-37</t>
  </si>
  <si>
    <t>346-1426C-17H-4W, 85-87</t>
  </si>
  <si>
    <t>346-1426A-16H-2W, 25-27</t>
  </si>
  <si>
    <t>346-1426C-17H-5W, 35-37</t>
  </si>
  <si>
    <t>346-1426A-16H-2W, 75-77</t>
  </si>
  <si>
    <t>346-1426C-17H-5W, 85-87</t>
  </si>
  <si>
    <t>346-1426A-16H-2W, 125-127</t>
  </si>
  <si>
    <t>346-1426C-17H-6W, 25-27</t>
  </si>
  <si>
    <t>346-1426C-17H-6W, 75-77</t>
  </si>
  <si>
    <t>346-1426C-17H-6W, 125-127</t>
  </si>
  <si>
    <t>346-1426C-17H-7W, 25-27</t>
  </si>
  <si>
    <t>346-1426C-17H-7W, 75-77</t>
  </si>
  <si>
    <t>346-1426C-17H-7W, 125-127</t>
  </si>
  <si>
    <t>346-1426A-16H-3W, 25-27</t>
  </si>
  <si>
    <t>346-1426A-16H-3W, 75-77</t>
  </si>
  <si>
    <t>346-1426A-16H-3W, 125-127</t>
  </si>
  <si>
    <t>346-1426A-16H-4W, 25-27</t>
  </si>
  <si>
    <t>346-1426A-16H-4W, 75-77</t>
  </si>
  <si>
    <t>346-1426A-16H-4W, 125-127</t>
  </si>
  <si>
    <t>346-1426A-16H-5W, 25-27</t>
  </si>
  <si>
    <t>Biosiliceous ooze</t>
  </si>
  <si>
    <t>346-1426A-16H-5W, 75-77</t>
  </si>
  <si>
    <t>346-1426A-16H-5W, 125-127</t>
  </si>
  <si>
    <t>346-1426A-16H-6W, 25-27</t>
  </si>
  <si>
    <t>346-1426A-16H-6W, 75-77</t>
  </si>
  <si>
    <t>346-1426A-16H-6W, 125-127</t>
  </si>
  <si>
    <t>346-1426C-18H-4W, 35-37</t>
  </si>
  <si>
    <t>346-1426C-18H-4W, 85-87</t>
  </si>
  <si>
    <t>346-1426C-18H-5W, 35-37</t>
  </si>
  <si>
    <t>346-1426C-18H-5W, 85-87</t>
  </si>
  <si>
    <t>346-1426A-17H-2W, 25-27</t>
  </si>
  <si>
    <t>346-1426C-18H-6W, 25-27</t>
  </si>
  <si>
    <t>346-1426C-18H-6W, 75-77</t>
  </si>
  <si>
    <t>346-1426C-18H-6W, 125-127</t>
  </si>
  <si>
    <t>346-1426A-17H-2W, 75-77</t>
  </si>
  <si>
    <t>346-1426A-17H-2W, 125-127</t>
  </si>
  <si>
    <t>346-1426A-17H-3W, 25-27</t>
  </si>
  <si>
    <t>346-1426A-17H-3W, 75-77</t>
  </si>
  <si>
    <t>346-1426A-17H-3W, 125-127</t>
  </si>
  <si>
    <t>346-1426A-17H-4W, 25-27</t>
  </si>
  <si>
    <t>346-1426A-17H-4W, 75-77</t>
  </si>
  <si>
    <t>346-1426A-17H-4W, 125-127</t>
  </si>
  <si>
    <t>346-1426A-17H-5W, 25-27</t>
  </si>
  <si>
    <t>346-1426A-17H-5W, 75-77</t>
  </si>
  <si>
    <t>346-1426A-17H-5W, 125-127</t>
  </si>
  <si>
    <t>346-1426C-19H-2W, 50-52</t>
  </si>
  <si>
    <t>346-1426A-17H-6W, 25-27</t>
  </si>
  <si>
    <t>346-1426A-17H-6W, 75-77</t>
  </si>
  <si>
    <t>346-1426C-19H-3W, 35-37</t>
  </si>
  <si>
    <t>346-1426A-17H-6W, 125-127</t>
  </si>
  <si>
    <t>346-1426C-19H-3W, 85-87</t>
  </si>
  <si>
    <t>346-1426C-19H-4W, 35-37</t>
  </si>
  <si>
    <t>346-1426C-19H-4W, 85-87</t>
  </si>
  <si>
    <t>346-1426C-19H-5W, 35-37</t>
  </si>
  <si>
    <t>346-1426A-18H-2W, 25-27</t>
  </si>
  <si>
    <t>346-1426C-19H-5W, 85-87</t>
  </si>
  <si>
    <t>346-1426A-18H-2W, 75-77</t>
  </si>
  <si>
    <t>346-1426C-19H-6W, 25-27</t>
  </si>
  <si>
    <t>346-1426C-19H-6W, 75-77</t>
  </si>
  <si>
    <t>346-1426C-19H-6W, 125-127</t>
  </si>
  <si>
    <t>346-1426C-19H-7W, 25-27</t>
  </si>
  <si>
    <t>346-1426C-19H-7W, 75-77</t>
  </si>
  <si>
    <t>346-1426C-19H-7W, 125-127</t>
  </si>
  <si>
    <t>346-1426A-18H-2W, 125-127</t>
  </si>
  <si>
    <t>346-1426A-18H-3W, 25-27</t>
  </si>
  <si>
    <t>346-1426A-18H-3W, 75-77</t>
  </si>
  <si>
    <t>346-1426A-18H-3W, 125-127</t>
  </si>
  <si>
    <t>346-1426A-18H-4W, 25-27</t>
  </si>
  <si>
    <t>346-1426A-18H-4W, 75-77</t>
  </si>
  <si>
    <t>346-1426A-18H-4W, 125-127</t>
  </si>
  <si>
    <t>346-1426C-20H-3W, 35-37</t>
  </si>
  <si>
    <t>346-1426A-18H-5W, 25-27</t>
  </si>
  <si>
    <t>346-1426A-18H-5W, 75-77</t>
  </si>
  <si>
    <t>346-1426A-18H-5W, 125-127</t>
  </si>
  <si>
    <t>346-1426C-20H-3W, 85-87</t>
  </si>
  <si>
    <t>346-1426C-20H-4W, 35-37</t>
  </si>
  <si>
    <t>346-1426C-20H-4W, 85-87</t>
  </si>
  <si>
    <t>346-1426C-20H-5W, 35-37</t>
  </si>
  <si>
    <t>346-1426C-20H-5W, 85-87</t>
  </si>
  <si>
    <t>346-1426C-20H-6W, 25-27</t>
  </si>
  <si>
    <t>346-1426C-20H-6W, 75-77</t>
  </si>
  <si>
    <t>346-1426A-19H-3W, 25-27</t>
  </si>
  <si>
    <t>Nannofossil clay/claystone</t>
  </si>
  <si>
    <t>346-1426C-20H-6W, 125-127</t>
  </si>
  <si>
    <t>346-1426A-19H-3W, 75-77</t>
  </si>
  <si>
    <t>346-1426C-20H-7W, 35-37</t>
  </si>
  <si>
    <t>346-1426C-20H-7W, 85-87</t>
  </si>
  <si>
    <t>346-1426A-19H-3W, 125-127</t>
  </si>
  <si>
    <t>346-1426A-19H-4W, 25-27</t>
  </si>
  <si>
    <t>346-1426A-19H-4W, 75-77</t>
  </si>
  <si>
    <t>346-1426A-19H-4W, 125-127</t>
  </si>
  <si>
    <t>346-1426A-19H-5W, 25-27</t>
  </si>
  <si>
    <t>346-1426C-21H-2W, 35-37</t>
  </si>
  <si>
    <t>346-1426A-19H-5W, 75-77</t>
  </si>
  <si>
    <t>346-1426A-19H-5W, 125-127</t>
  </si>
  <si>
    <t>346-1426A-19H-6W, 35-37</t>
  </si>
  <si>
    <t>346-1426C-21H-2W, 85-87</t>
  </si>
  <si>
    <t>346-1426A-19H-6W, 85-87</t>
  </si>
  <si>
    <t>346-1426C-21H-3W, 35-37</t>
  </si>
  <si>
    <t>346-1426C-21H-3W, 85-87</t>
  </si>
  <si>
    <t>346-1426C-21H-4W, 35-37</t>
  </si>
  <si>
    <t>346-1426C-21H-4W, 85-87</t>
  </si>
  <si>
    <t>346-1426C-21H-5W, 25-27</t>
  </si>
  <si>
    <t>346-1426C-21H-5W, 75-77</t>
  </si>
  <si>
    <t>346-1426C-21H-5W, 125-127</t>
  </si>
  <si>
    <t>346-1426A-20H-4W, 25-27</t>
  </si>
  <si>
    <t>Diatom ooze/diatomite</t>
  </si>
  <si>
    <t>346-1426C-21H-6W, 25-27</t>
  </si>
  <si>
    <t>346-1426A-20H-4W, 75-77</t>
  </si>
  <si>
    <t>346-1426C-21H-6W, 75-77</t>
  </si>
  <si>
    <t>346-1426A-20H-4W, 125-127</t>
  </si>
  <si>
    <t>346-1426C-21H-6W, 125-127</t>
  </si>
  <si>
    <t>346-1426C-21H-7W, 35-37</t>
  </si>
  <si>
    <t>346-1426C-21H-7W, 85-87</t>
  </si>
  <si>
    <t>346-1426A-20H-5W, 25-27</t>
  </si>
  <si>
    <t>346-1426A-20H-5W, 75-77</t>
  </si>
  <si>
    <t>346-1426A-20H-5W, 125-127</t>
  </si>
  <si>
    <t>346-1426A-20H-6W, 25-27</t>
  </si>
  <si>
    <t>346-1426A-20H-6W, 75-77</t>
  </si>
  <si>
    <t>346-1426A-20H-6W, 125-127</t>
  </si>
  <si>
    <t>346-1426A-20H-7W, 35-37</t>
  </si>
  <si>
    <t>346-1426A-20H-7W, 85-87</t>
  </si>
  <si>
    <t>346-1426A-21H-3W, 25-27</t>
  </si>
  <si>
    <t>346-1426A-21H-3W, 75-77</t>
  </si>
  <si>
    <t>346-1426A-21H-3W, 125-127</t>
  </si>
  <si>
    <t>346-1426A-21H-4W, 25-27</t>
  </si>
  <si>
    <t>346-1426A-21H-4W, 75-77</t>
  </si>
  <si>
    <t>346-1426A-21H-4W, 125-127</t>
  </si>
  <si>
    <t>346-1426A-21H-5W, 25-27</t>
  </si>
  <si>
    <t>346-1426A-21H-5W, 75-77</t>
  </si>
  <si>
    <t>346-1426A-21H-5W, 125-127</t>
  </si>
  <si>
    <t>346-1426A-21H-6W, 25-27</t>
  </si>
  <si>
    <t>346-1426A-21H-6W, 75-77</t>
  </si>
  <si>
    <t>346-1426A-21H-6W, 125-127</t>
  </si>
  <si>
    <t>346-1426A-21H-7W, 35-37</t>
  </si>
  <si>
    <t>346-1426A-21H-7W, 85-87</t>
  </si>
  <si>
    <t>346-1426A-22H-4W, 25-27</t>
  </si>
  <si>
    <t>Clay with diatoms</t>
  </si>
  <si>
    <t>346-1426A-22H-4W, 75-77</t>
  </si>
  <si>
    <t>346-1426A-22H-4W, 125-127</t>
  </si>
  <si>
    <t>346-1426A-22H-5W, 25-27</t>
  </si>
  <si>
    <t>346-1426A-22H-5W, 75-77</t>
  </si>
  <si>
    <t>346-1426A-22H-5W, 125-127</t>
  </si>
  <si>
    <t>346-1426A-22H-6W, 25-27</t>
  </si>
  <si>
    <t>346-1426A-22H-6W, 75-77</t>
  </si>
  <si>
    <t>346-1426A-22H-6W, 125-127</t>
  </si>
  <si>
    <t>346-1426A-22H-7W, 35-37</t>
  </si>
  <si>
    <t>346-1426A-22H-7W, 85-87</t>
  </si>
  <si>
    <r>
      <t>(cm kyr</t>
    </r>
    <r>
      <rPr>
        <vertAlign val="superscript"/>
        <sz val="12"/>
        <color rgb="FFFF0000"/>
        <rFont val="Times New Roman"/>
      </rPr>
      <t>-1</t>
    </r>
    <r>
      <rPr>
        <sz val="12"/>
        <color rgb="FFFF0000"/>
        <rFont val="Times New Roman"/>
      </rPr>
      <t>)</t>
    </r>
  </si>
  <si>
    <t>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</si>
</sst>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sz val="12"/>
      <color rgb="FFFF0000"/>
      <name val="Times New Roman"/>
    </font>
    <font>
      <i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workbookViewId="0">
      <selection activeCell="C1" sqref="C1"/>
    </sheetView>
  </sheetViews>
  <sheetFormatPr baseColWidth="10" defaultRowHeight="16" x14ac:dyDescent="0.2"/>
  <cols>
    <col min="1" max="1" width="25.5" bestFit="1" customWidth="1"/>
    <col min="2" max="2" width="7.33203125" bestFit="1" customWidth="1"/>
    <col min="3" max="3" width="20" bestFit="1" customWidth="1"/>
    <col min="4" max="4" width="8.83203125" bestFit="1" customWidth="1"/>
    <col min="5" max="5" width="16.6640625" bestFit="1" customWidth="1"/>
    <col min="6" max="6" width="11.1640625" bestFit="1" customWidth="1"/>
    <col min="7" max="7" width="13.5" bestFit="1" customWidth="1"/>
    <col min="8" max="8" width="11.5" bestFit="1" customWidth="1"/>
    <col min="9" max="9" width="22.6640625" bestFit="1" customWidth="1"/>
    <col min="10" max="10" width="21.5" bestFit="1" customWidth="1"/>
    <col min="11" max="11" width="5.1640625" bestFit="1" customWidth="1"/>
    <col min="12" max="12" width="10.1640625" bestFit="1" customWidth="1"/>
    <col min="13" max="13" width="7.6640625" bestFit="1" customWidth="1"/>
    <col min="14" max="14" width="5.5" bestFit="1" customWidth="1"/>
    <col min="15" max="15" width="6.6640625" bestFit="1" customWidth="1"/>
    <col min="16" max="16" width="9.6640625" bestFit="1" customWidth="1"/>
    <col min="17" max="20" width="13.1640625" bestFit="1" customWidth="1"/>
  </cols>
  <sheetData>
    <row r="1" spans="1:20" x14ac:dyDescent="0.2">
      <c r="A1" s="8" t="s">
        <v>238</v>
      </c>
    </row>
    <row r="2" spans="1:20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9</v>
      </c>
      <c r="F2" s="2" t="s">
        <v>4</v>
      </c>
      <c r="G2" s="2" t="s">
        <v>5</v>
      </c>
      <c r="H2" s="2" t="s">
        <v>6</v>
      </c>
      <c r="I2" s="2" t="s">
        <v>7</v>
      </c>
      <c r="J2" s="2"/>
      <c r="K2" s="2" t="s">
        <v>8</v>
      </c>
      <c r="L2" s="2" t="s">
        <v>10</v>
      </c>
      <c r="M2" s="2" t="s">
        <v>11</v>
      </c>
      <c r="N2" s="2" t="s">
        <v>12</v>
      </c>
      <c r="O2" s="1" t="s">
        <v>13</v>
      </c>
      <c r="P2" s="2" t="s">
        <v>14</v>
      </c>
      <c r="Q2" s="2" t="s">
        <v>15</v>
      </c>
      <c r="R2" s="2" t="s">
        <v>12</v>
      </c>
      <c r="S2" s="2" t="s">
        <v>13</v>
      </c>
      <c r="T2" s="2" t="s">
        <v>14</v>
      </c>
    </row>
    <row r="3" spans="1:20" ht="18" x14ac:dyDescent="0.2">
      <c r="A3" s="4"/>
      <c r="B3" s="5" t="s">
        <v>16</v>
      </c>
      <c r="C3" s="6"/>
      <c r="D3" s="6"/>
      <c r="E3" s="6" t="s">
        <v>237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/>
      <c r="L3" s="5" t="s">
        <v>22</v>
      </c>
      <c r="M3" s="5" t="s">
        <v>23</v>
      </c>
      <c r="N3" s="5" t="s">
        <v>22</v>
      </c>
      <c r="O3" s="5" t="s">
        <v>22</v>
      </c>
      <c r="P3" s="5" t="s">
        <v>22</v>
      </c>
      <c r="Q3" s="5" t="s">
        <v>24</v>
      </c>
      <c r="R3" s="5" t="s">
        <v>24</v>
      </c>
      <c r="S3" s="5" t="s">
        <v>24</v>
      </c>
      <c r="T3" s="5" t="s">
        <v>24</v>
      </c>
    </row>
    <row r="4" spans="1:20" x14ac:dyDescent="0.2">
      <c r="A4" s="7" t="s">
        <v>25</v>
      </c>
      <c r="B4" s="8">
        <v>113.35</v>
      </c>
      <c r="C4" s="9">
        <f>(B4-112.494)+126.85</f>
        <v>127.70599999999999</v>
      </c>
      <c r="D4" s="9">
        <f>ROUND((1.287-1.256)/(127.336-125.385)*C4-(1.287*125.385-1.256*127.336)/(127.336-125.385),3)</f>
        <v>1.2929999999999999</v>
      </c>
      <c r="E4" s="9">
        <f>ROUND((127.336-125.385)/(1.287-1.256)/10,4)</f>
        <v>6.2934999999999999</v>
      </c>
      <c r="F4" s="8">
        <v>27.498000000000005</v>
      </c>
      <c r="G4" s="8">
        <v>0.81</v>
      </c>
      <c r="H4" s="8">
        <v>4.76</v>
      </c>
      <c r="I4" s="8" t="s">
        <v>26</v>
      </c>
      <c r="J4" s="8" t="s">
        <v>27</v>
      </c>
      <c r="K4" s="8" t="s">
        <v>28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9">
        <f t="shared" ref="Q4:Q35" si="0">ROUND(E4/34*L4,2)</f>
        <v>0</v>
      </c>
      <c r="R4" s="9">
        <f t="shared" ref="R4:R35" si="1">ROUND(E4/34*N4,2)</f>
        <v>0</v>
      </c>
      <c r="S4" s="9">
        <f t="shared" ref="S4:S35" si="2">ROUND(O4/34*E4,2)</f>
        <v>0</v>
      </c>
      <c r="T4" s="9">
        <f>ROUND(P4/34*E4,2)</f>
        <v>0</v>
      </c>
    </row>
    <row r="5" spans="1:20" x14ac:dyDescent="0.2">
      <c r="A5" s="7" t="s">
        <v>29</v>
      </c>
      <c r="B5" s="8">
        <v>113.85</v>
      </c>
      <c r="C5" s="9">
        <f t="shared" ref="C5:C13" si="3">(B5-113.696)+129.28</f>
        <v>129.434</v>
      </c>
      <c r="D5" s="9">
        <f>ROUND((1.338-1.311)/(131.599-128.886)*C5-(1.338*128.886-1.311*131.599)/(131.599-128.886),3)</f>
        <v>1.3160000000000001</v>
      </c>
      <c r="E5" s="9">
        <f>ROUND((131.599-128.886)/(1.338-1.311)/10,4)</f>
        <v>10.0481</v>
      </c>
      <c r="F5" s="8">
        <v>26.042000000000002</v>
      </c>
      <c r="G5" s="8">
        <v>0.77</v>
      </c>
      <c r="H5" s="8">
        <v>11.11</v>
      </c>
      <c r="I5" s="8" t="s">
        <v>26</v>
      </c>
      <c r="J5" s="8" t="s">
        <v>27</v>
      </c>
      <c r="K5" s="8">
        <v>30.4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9">
        <f t="shared" si="0"/>
        <v>0</v>
      </c>
      <c r="R5" s="9">
        <f t="shared" si="1"/>
        <v>0</v>
      </c>
      <c r="S5" s="9">
        <f t="shared" si="2"/>
        <v>0</v>
      </c>
      <c r="T5" s="9">
        <f t="shared" ref="T5:T68" si="4">ROUND(P5/34*E5,2)</f>
        <v>0</v>
      </c>
    </row>
    <row r="6" spans="1:20" x14ac:dyDescent="0.2">
      <c r="A6" s="7" t="s">
        <v>30</v>
      </c>
      <c r="B6" s="8">
        <v>114.35</v>
      </c>
      <c r="C6" s="9">
        <f t="shared" si="3"/>
        <v>129.934</v>
      </c>
      <c r="D6" s="9">
        <f>ROUND((1.338-1.311)/(131.599-128.886)*C6-(1.338*128.886-1.311*131.599)/(131.599-128.886),3)</f>
        <v>1.321</v>
      </c>
      <c r="E6" s="9">
        <f>ROUND((131.599-128.886)/(1.338-1.311)/10,4)</f>
        <v>10.0481</v>
      </c>
      <c r="F6" s="8">
        <v>19.818000000000005</v>
      </c>
      <c r="G6" s="8">
        <v>0.57999999999999996</v>
      </c>
      <c r="H6" s="8">
        <v>7.8</v>
      </c>
      <c r="I6" s="8" t="s">
        <v>26</v>
      </c>
      <c r="J6" s="8" t="s">
        <v>27</v>
      </c>
      <c r="K6" s="8">
        <v>34.4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9">
        <f t="shared" si="0"/>
        <v>0</v>
      </c>
      <c r="R6" s="9">
        <f t="shared" si="1"/>
        <v>0</v>
      </c>
      <c r="S6" s="9">
        <f t="shared" si="2"/>
        <v>0</v>
      </c>
      <c r="T6" s="9">
        <f t="shared" si="4"/>
        <v>0</v>
      </c>
    </row>
    <row r="7" spans="1:20" x14ac:dyDescent="0.2">
      <c r="A7" s="7" t="s">
        <v>31</v>
      </c>
      <c r="B7" s="8">
        <v>114.85</v>
      </c>
      <c r="C7" s="9">
        <f t="shared" si="3"/>
        <v>130.434</v>
      </c>
      <c r="D7" s="9">
        <f>ROUND((1.338-1.311)/(131.599-128.886)*C7-(1.338*128.886-1.311*131.599)/(131.599-128.886),3)</f>
        <v>1.3260000000000001</v>
      </c>
      <c r="E7" s="9">
        <f>ROUND((131.599-128.886)/(1.338-1.311)/10,4)</f>
        <v>10.0481</v>
      </c>
      <c r="F7" s="8">
        <v>25.400000000000006</v>
      </c>
      <c r="G7" s="8">
        <v>0.75</v>
      </c>
      <c r="H7" s="8">
        <v>22.73</v>
      </c>
      <c r="I7" s="8" t="s">
        <v>26</v>
      </c>
      <c r="J7" s="8" t="s">
        <v>27</v>
      </c>
      <c r="K7" s="8">
        <v>36.4</v>
      </c>
      <c r="L7" s="8">
        <v>1</v>
      </c>
      <c r="M7" s="8">
        <v>1</v>
      </c>
      <c r="N7" s="8">
        <v>0</v>
      </c>
      <c r="O7" s="8">
        <v>1</v>
      </c>
      <c r="P7" s="8">
        <v>0</v>
      </c>
      <c r="Q7" s="9">
        <f t="shared" si="0"/>
        <v>0.3</v>
      </c>
      <c r="R7" s="9">
        <f t="shared" si="1"/>
        <v>0</v>
      </c>
      <c r="S7" s="9">
        <f t="shared" si="2"/>
        <v>0.3</v>
      </c>
      <c r="T7" s="9">
        <f t="shared" si="4"/>
        <v>0</v>
      </c>
    </row>
    <row r="8" spans="1:20" x14ac:dyDescent="0.2">
      <c r="A8" s="7" t="s">
        <v>32</v>
      </c>
      <c r="B8" s="8">
        <v>115.58</v>
      </c>
      <c r="C8" s="9">
        <f t="shared" si="3"/>
        <v>131.16399999999999</v>
      </c>
      <c r="D8" s="9">
        <f>ROUND((1.338-1.311)/(131.599-128.886)*C8-(1.338*128.886-1.311*131.599)/(131.599-128.886),3)</f>
        <v>1.3340000000000001</v>
      </c>
      <c r="E8" s="9">
        <f>ROUND((131.599-128.886)/(1.338-1.311)/10,4)</f>
        <v>10.0481</v>
      </c>
      <c r="F8" s="8">
        <v>24.572000000000003</v>
      </c>
      <c r="G8" s="8">
        <v>0.72</v>
      </c>
      <c r="H8" s="8">
        <v>39.39</v>
      </c>
      <c r="I8" s="8" t="s">
        <v>33</v>
      </c>
      <c r="J8" s="8" t="s">
        <v>34</v>
      </c>
      <c r="K8" s="8" t="s">
        <v>28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f t="shared" si="0"/>
        <v>0</v>
      </c>
      <c r="R8" s="9">
        <f t="shared" si="1"/>
        <v>0</v>
      </c>
      <c r="S8" s="9">
        <f t="shared" si="2"/>
        <v>0</v>
      </c>
      <c r="T8" s="9">
        <f t="shared" si="4"/>
        <v>0</v>
      </c>
    </row>
    <row r="9" spans="1:20" x14ac:dyDescent="0.2">
      <c r="A9" s="7" t="s">
        <v>35</v>
      </c>
      <c r="B9" s="8">
        <v>116.08</v>
      </c>
      <c r="C9" s="9">
        <f t="shared" si="3"/>
        <v>131.66399999999999</v>
      </c>
      <c r="D9" s="9">
        <f>ROUND((1.406-1.338)/(136.994-131.599)*C9-(1.406*131.599-1.338*136.994)/(136.994-131.599),3)</f>
        <v>1.339</v>
      </c>
      <c r="E9" s="9">
        <f>ROUND((136.994-131.599)/(1.406-1.338)/10,4)</f>
        <v>7.9337999999999997</v>
      </c>
      <c r="F9" s="8">
        <v>26.510000000000005</v>
      </c>
      <c r="G9" s="8">
        <v>0.78</v>
      </c>
      <c r="H9" s="8">
        <v>37.26</v>
      </c>
      <c r="I9" s="8" t="s">
        <v>33</v>
      </c>
      <c r="J9" s="8" t="s">
        <v>34</v>
      </c>
      <c r="K9" s="8">
        <v>28.5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f t="shared" si="0"/>
        <v>0</v>
      </c>
      <c r="R9" s="9">
        <f t="shared" si="1"/>
        <v>0</v>
      </c>
      <c r="S9" s="9">
        <f t="shared" si="2"/>
        <v>0</v>
      </c>
      <c r="T9" s="9">
        <f t="shared" si="4"/>
        <v>0</v>
      </c>
    </row>
    <row r="10" spans="1:20" x14ac:dyDescent="0.2">
      <c r="A10" s="7" t="s">
        <v>36</v>
      </c>
      <c r="B10" s="8">
        <v>116.89999999999999</v>
      </c>
      <c r="C10" s="9">
        <f t="shared" si="3"/>
        <v>132.48399999999998</v>
      </c>
      <c r="D10" s="9">
        <f>ROUND((1.406-1.338)/(136.994-131.599)*C10-(1.406*131.599-1.338*136.994)/(136.994-131.599),3)</f>
        <v>1.349</v>
      </c>
      <c r="E10" s="9">
        <f t="shared" ref="E10:E20" si="5">ROUND((136.994-131.599)/(1.406-1.338)/10,4)</f>
        <v>7.9337999999999997</v>
      </c>
      <c r="F10" s="8">
        <v>38.702000000000005</v>
      </c>
      <c r="G10" s="8">
        <v>1.1399999999999999</v>
      </c>
      <c r="H10" s="8">
        <v>6.31</v>
      </c>
      <c r="I10" s="8" t="s">
        <v>37</v>
      </c>
      <c r="J10" s="8" t="s">
        <v>34</v>
      </c>
      <c r="K10" s="8">
        <v>36.700000000000003</v>
      </c>
      <c r="L10" s="8">
        <v>10</v>
      </c>
      <c r="M10" s="8">
        <v>3</v>
      </c>
      <c r="N10" s="8">
        <v>2</v>
      </c>
      <c r="O10" s="8">
        <v>3</v>
      </c>
      <c r="P10" s="8">
        <v>5</v>
      </c>
      <c r="Q10" s="9">
        <f t="shared" si="0"/>
        <v>2.33</v>
      </c>
      <c r="R10" s="9">
        <f t="shared" si="1"/>
        <v>0.47</v>
      </c>
      <c r="S10" s="9">
        <f t="shared" si="2"/>
        <v>0.7</v>
      </c>
      <c r="T10" s="9">
        <f t="shared" si="4"/>
        <v>1.17</v>
      </c>
    </row>
    <row r="11" spans="1:20" x14ac:dyDescent="0.2">
      <c r="A11" s="7" t="s">
        <v>38</v>
      </c>
      <c r="B11" s="8">
        <v>117.39999999999999</v>
      </c>
      <c r="C11" s="9">
        <f t="shared" si="3"/>
        <v>132.98399999999998</v>
      </c>
      <c r="D11" s="9">
        <f>ROUND((1.406-1.338)/(136.994-131.599)*C11-(1.406*131.599-1.338*136.994)/(136.994-131.599),3)</f>
        <v>1.355</v>
      </c>
      <c r="E11" s="9">
        <f t="shared" si="5"/>
        <v>7.9337999999999997</v>
      </c>
      <c r="F11" s="8">
        <v>28.967000000000006</v>
      </c>
      <c r="G11" s="8">
        <v>0.85</v>
      </c>
      <c r="H11" s="8">
        <v>1.1000000000000001</v>
      </c>
      <c r="I11" s="8" t="s">
        <v>37</v>
      </c>
      <c r="J11" s="8" t="s">
        <v>34</v>
      </c>
      <c r="K11" s="8">
        <v>37.700000000000003</v>
      </c>
      <c r="L11" s="8">
        <v>5</v>
      </c>
      <c r="M11" s="8">
        <v>4</v>
      </c>
      <c r="N11" s="8">
        <v>0</v>
      </c>
      <c r="O11" s="8">
        <v>0</v>
      </c>
      <c r="P11" s="8">
        <v>0</v>
      </c>
      <c r="Q11" s="9">
        <f t="shared" si="0"/>
        <v>1.17</v>
      </c>
      <c r="R11" s="9">
        <f t="shared" si="1"/>
        <v>0</v>
      </c>
      <c r="S11" s="9">
        <f t="shared" si="2"/>
        <v>0</v>
      </c>
      <c r="T11" s="9">
        <f t="shared" si="4"/>
        <v>0</v>
      </c>
    </row>
    <row r="12" spans="1:20" x14ac:dyDescent="0.2">
      <c r="A12" s="7" t="s">
        <v>39</v>
      </c>
      <c r="B12" s="8">
        <v>118.27</v>
      </c>
      <c r="C12" s="9">
        <f t="shared" si="3"/>
        <v>133.85399999999998</v>
      </c>
      <c r="D12" s="9">
        <f t="shared" ref="D12:D19" si="6">ROUND((1.406-1.338)/(136.994-131.599)*C12-(1.406*131.599-1.338*136.994)/(136.994-131.599),3)</f>
        <v>1.3660000000000001</v>
      </c>
      <c r="E12" s="9">
        <f t="shared" si="5"/>
        <v>7.9337999999999997</v>
      </c>
      <c r="F12" s="8">
        <v>27.804000000000002</v>
      </c>
      <c r="G12" s="8">
        <v>0.82</v>
      </c>
      <c r="H12" s="8">
        <v>3.09</v>
      </c>
      <c r="I12" s="8" t="s">
        <v>37</v>
      </c>
      <c r="J12" s="8" t="s">
        <v>34</v>
      </c>
      <c r="K12" s="8">
        <v>36.4</v>
      </c>
      <c r="L12" s="8">
        <v>7</v>
      </c>
      <c r="M12" s="8">
        <v>3</v>
      </c>
      <c r="N12" s="8">
        <v>0</v>
      </c>
      <c r="O12" s="8">
        <v>0</v>
      </c>
      <c r="P12" s="8">
        <v>4</v>
      </c>
      <c r="Q12" s="9">
        <f t="shared" si="0"/>
        <v>1.63</v>
      </c>
      <c r="R12" s="9">
        <f t="shared" si="1"/>
        <v>0</v>
      </c>
      <c r="S12" s="9">
        <f t="shared" si="2"/>
        <v>0</v>
      </c>
      <c r="T12" s="9">
        <f t="shared" si="4"/>
        <v>0.93</v>
      </c>
    </row>
    <row r="13" spans="1:20" x14ac:dyDescent="0.2">
      <c r="A13" s="7" t="s">
        <v>40</v>
      </c>
      <c r="B13" s="8">
        <v>118.77</v>
      </c>
      <c r="C13" s="9">
        <f t="shared" si="3"/>
        <v>134.35399999999998</v>
      </c>
      <c r="D13" s="9">
        <f t="shared" si="6"/>
        <v>1.373</v>
      </c>
      <c r="E13" s="9">
        <f t="shared" si="5"/>
        <v>7.9337999999999997</v>
      </c>
      <c r="F13" s="8">
        <v>29.692000000000007</v>
      </c>
      <c r="G13" s="8">
        <v>0.87</v>
      </c>
      <c r="H13" s="8">
        <v>4.1500000000000004</v>
      </c>
      <c r="I13" s="8" t="s">
        <v>37</v>
      </c>
      <c r="J13" s="8" t="s">
        <v>34</v>
      </c>
      <c r="K13" s="8">
        <v>36.5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f t="shared" si="0"/>
        <v>0</v>
      </c>
      <c r="R13" s="9">
        <f t="shared" si="1"/>
        <v>0</v>
      </c>
      <c r="S13" s="9">
        <f t="shared" si="2"/>
        <v>0</v>
      </c>
      <c r="T13" s="9">
        <f t="shared" si="4"/>
        <v>0</v>
      </c>
    </row>
    <row r="14" spans="1:20" x14ac:dyDescent="0.2">
      <c r="A14" s="7" t="s">
        <v>41</v>
      </c>
      <c r="B14" s="8">
        <v>120.53999999999999</v>
      </c>
      <c r="C14" s="9">
        <f>(B14-115.273)+129.28</f>
        <v>134.547</v>
      </c>
      <c r="D14" s="9">
        <f t="shared" si="6"/>
        <v>1.375</v>
      </c>
      <c r="E14" s="9">
        <f t="shared" si="5"/>
        <v>7.9337999999999997</v>
      </c>
      <c r="F14" s="8">
        <v>26.419999999999998</v>
      </c>
      <c r="G14" s="8">
        <v>0.78</v>
      </c>
      <c r="H14" s="8">
        <v>11.05</v>
      </c>
      <c r="I14" s="8" t="s">
        <v>42</v>
      </c>
      <c r="J14" s="8" t="s">
        <v>34</v>
      </c>
      <c r="K14" s="8">
        <v>31.8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f t="shared" si="0"/>
        <v>0</v>
      </c>
      <c r="R14" s="9">
        <f t="shared" si="1"/>
        <v>0</v>
      </c>
      <c r="S14" s="9">
        <f t="shared" si="2"/>
        <v>0</v>
      </c>
      <c r="T14" s="9">
        <f t="shared" si="4"/>
        <v>0</v>
      </c>
    </row>
    <row r="15" spans="1:20" x14ac:dyDescent="0.2">
      <c r="A15" s="7" t="s">
        <v>43</v>
      </c>
      <c r="B15" s="8">
        <v>119.27</v>
      </c>
      <c r="C15" s="9">
        <f>(B15-113.696)+129.28</f>
        <v>134.85399999999998</v>
      </c>
      <c r="D15" s="9">
        <f t="shared" si="6"/>
        <v>1.379</v>
      </c>
      <c r="E15" s="9">
        <f t="shared" si="5"/>
        <v>7.9337999999999997</v>
      </c>
      <c r="F15" s="8">
        <v>31.649000000000001</v>
      </c>
      <c r="G15" s="8">
        <v>0.93</v>
      </c>
      <c r="H15" s="8">
        <v>4.42</v>
      </c>
      <c r="I15" s="8" t="s">
        <v>37</v>
      </c>
      <c r="J15" s="8" t="s">
        <v>34</v>
      </c>
      <c r="K15" s="8">
        <v>34.4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f t="shared" si="0"/>
        <v>0</v>
      </c>
      <c r="R15" s="9">
        <f t="shared" si="1"/>
        <v>0</v>
      </c>
      <c r="S15" s="9">
        <f t="shared" si="2"/>
        <v>0</v>
      </c>
      <c r="T15" s="9">
        <f t="shared" si="4"/>
        <v>0</v>
      </c>
    </row>
    <row r="16" spans="1:20" x14ac:dyDescent="0.2">
      <c r="A16" s="7" t="s">
        <v>44</v>
      </c>
      <c r="B16" s="8">
        <v>121.03999999999999</v>
      </c>
      <c r="C16" s="9">
        <f>(B16-115.273)+129.28</f>
        <v>135.047</v>
      </c>
      <c r="D16" s="9">
        <f t="shared" si="6"/>
        <v>1.381</v>
      </c>
      <c r="E16" s="9">
        <f t="shared" si="5"/>
        <v>7.9337999999999997</v>
      </c>
      <c r="F16" s="8">
        <v>23.92</v>
      </c>
      <c r="G16" s="8">
        <v>0.7</v>
      </c>
      <c r="H16" s="8">
        <v>3.6</v>
      </c>
      <c r="I16" s="8" t="s">
        <v>42</v>
      </c>
      <c r="J16" s="8" t="s">
        <v>34</v>
      </c>
      <c r="K16" s="8">
        <v>29.6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 t="shared" si="0"/>
        <v>0</v>
      </c>
      <c r="R16" s="9">
        <f t="shared" si="1"/>
        <v>0</v>
      </c>
      <c r="S16" s="9">
        <f t="shared" si="2"/>
        <v>0</v>
      </c>
      <c r="T16" s="9">
        <f t="shared" si="4"/>
        <v>0</v>
      </c>
    </row>
    <row r="17" spans="1:20" x14ac:dyDescent="0.2">
      <c r="A17" s="7" t="s">
        <v>45</v>
      </c>
      <c r="B17" s="8">
        <v>119.78</v>
      </c>
      <c r="C17" s="9">
        <f>(B17-113.696)+129.28</f>
        <v>135.364</v>
      </c>
      <c r="D17" s="9">
        <f t="shared" si="6"/>
        <v>1.385</v>
      </c>
      <c r="E17" s="9">
        <f t="shared" si="5"/>
        <v>7.9337999999999997</v>
      </c>
      <c r="F17" s="8">
        <v>24.927999999999997</v>
      </c>
      <c r="G17" s="8">
        <v>0.73</v>
      </c>
      <c r="H17" s="8">
        <v>1.22</v>
      </c>
      <c r="I17" s="8" t="s">
        <v>37</v>
      </c>
      <c r="J17" s="8" t="s">
        <v>34</v>
      </c>
      <c r="K17" s="8">
        <v>34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f t="shared" si="0"/>
        <v>0</v>
      </c>
      <c r="R17" s="9">
        <f t="shared" si="1"/>
        <v>0</v>
      </c>
      <c r="S17" s="9">
        <f t="shared" si="2"/>
        <v>0</v>
      </c>
      <c r="T17" s="9">
        <f t="shared" si="4"/>
        <v>0</v>
      </c>
    </row>
    <row r="18" spans="1:20" x14ac:dyDescent="0.2">
      <c r="A18" s="7" t="s">
        <v>46</v>
      </c>
      <c r="B18" s="8">
        <v>120.28</v>
      </c>
      <c r="C18" s="9">
        <f>(B18-113.696)+129.28</f>
        <v>135.864</v>
      </c>
      <c r="D18" s="9">
        <f t="shared" si="6"/>
        <v>1.3919999999999999</v>
      </c>
      <c r="E18" s="9">
        <f t="shared" si="5"/>
        <v>7.9337999999999997</v>
      </c>
      <c r="F18" s="8">
        <v>26.111000000000004</v>
      </c>
      <c r="G18" s="8">
        <v>0.77</v>
      </c>
      <c r="H18" s="8">
        <v>0.74</v>
      </c>
      <c r="I18" s="8" t="s">
        <v>37</v>
      </c>
      <c r="J18" s="8" t="s">
        <v>34</v>
      </c>
      <c r="K18" s="8">
        <v>33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 t="shared" si="0"/>
        <v>0</v>
      </c>
      <c r="R18" s="9">
        <f t="shared" si="1"/>
        <v>0</v>
      </c>
      <c r="S18" s="9">
        <f t="shared" si="2"/>
        <v>0</v>
      </c>
      <c r="T18" s="9">
        <f t="shared" si="4"/>
        <v>0</v>
      </c>
    </row>
    <row r="19" spans="1:20" x14ac:dyDescent="0.2">
      <c r="A19" s="7" t="s">
        <v>47</v>
      </c>
      <c r="B19" s="8">
        <v>120.78</v>
      </c>
      <c r="C19" s="9">
        <f>(B19-113.696)+129.28</f>
        <v>136.364</v>
      </c>
      <c r="D19" s="9">
        <f t="shared" si="6"/>
        <v>1.3979999999999999</v>
      </c>
      <c r="E19" s="9">
        <f t="shared" si="5"/>
        <v>7.9337999999999997</v>
      </c>
      <c r="F19" s="8">
        <v>36.372</v>
      </c>
      <c r="G19" s="8">
        <v>1.07</v>
      </c>
      <c r="H19" s="8">
        <v>15.66</v>
      </c>
      <c r="I19" s="8" t="s">
        <v>33</v>
      </c>
      <c r="J19" s="8" t="s">
        <v>34</v>
      </c>
      <c r="K19" s="8">
        <v>28.5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f t="shared" si="0"/>
        <v>0</v>
      </c>
      <c r="R19" s="9">
        <f t="shared" si="1"/>
        <v>0</v>
      </c>
      <c r="S19" s="9">
        <f t="shared" si="2"/>
        <v>0</v>
      </c>
      <c r="T19" s="9">
        <f t="shared" si="4"/>
        <v>0</v>
      </c>
    </row>
    <row r="20" spans="1:20" x14ac:dyDescent="0.2">
      <c r="A20" s="7" t="s">
        <v>48</v>
      </c>
      <c r="B20" s="8">
        <v>121.28</v>
      </c>
      <c r="C20" s="9">
        <f>(B20-113.696)+129.28</f>
        <v>136.864</v>
      </c>
      <c r="D20" s="9">
        <f>ROUND((1.406-1.338)/(136.994-131.599)*C20-(1.406*131.599-1.338*136.994)/(136.994-131.599),3)</f>
        <v>1.4039999999999999</v>
      </c>
      <c r="E20" s="9">
        <f t="shared" si="5"/>
        <v>7.9337999999999997</v>
      </c>
      <c r="F20" s="8">
        <v>30.000999999999998</v>
      </c>
      <c r="G20" s="8">
        <v>0.88</v>
      </c>
      <c r="H20" s="8">
        <v>5.39</v>
      </c>
      <c r="I20" s="8" t="s">
        <v>33</v>
      </c>
      <c r="J20" s="8" t="s">
        <v>34</v>
      </c>
      <c r="K20" s="8" t="s">
        <v>28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>
        <f t="shared" si="0"/>
        <v>0</v>
      </c>
      <c r="R20" s="9">
        <f t="shared" si="1"/>
        <v>0</v>
      </c>
      <c r="S20" s="9">
        <f t="shared" si="2"/>
        <v>0</v>
      </c>
      <c r="T20" s="9">
        <f t="shared" si="4"/>
        <v>0</v>
      </c>
    </row>
    <row r="21" spans="1:20" x14ac:dyDescent="0.2">
      <c r="A21" s="7" t="s">
        <v>49</v>
      </c>
      <c r="B21" s="8">
        <v>121.78</v>
      </c>
      <c r="C21" s="9">
        <f>(B21-113.696)+129.28</f>
        <v>137.364</v>
      </c>
      <c r="D21" s="9">
        <f>ROUND((1.417-1.406)/(138.397-136.994)*C21-(1.417*136.994-1.406*138.397)/(138.397-136.994),3)</f>
        <v>1.409</v>
      </c>
      <c r="E21" s="9">
        <f>ROUND((138.397-136.994)/(1.417-1.406)/10,4)</f>
        <v>12.7545</v>
      </c>
      <c r="F21" s="8">
        <v>28.802999999999997</v>
      </c>
      <c r="G21" s="8">
        <v>0.85</v>
      </c>
      <c r="H21" s="8">
        <v>1.66</v>
      </c>
      <c r="I21" s="8" t="s">
        <v>37</v>
      </c>
      <c r="J21" s="8" t="s">
        <v>34</v>
      </c>
      <c r="K21" s="8" t="s">
        <v>28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9">
        <f t="shared" si="0"/>
        <v>0</v>
      </c>
      <c r="R21" s="9">
        <f t="shared" si="1"/>
        <v>0</v>
      </c>
      <c r="S21" s="9">
        <f t="shared" si="2"/>
        <v>0</v>
      </c>
      <c r="T21" s="9">
        <f t="shared" si="4"/>
        <v>0</v>
      </c>
    </row>
    <row r="22" spans="1:20" x14ac:dyDescent="0.2">
      <c r="A22" s="7" t="s">
        <v>50</v>
      </c>
      <c r="B22" s="8">
        <v>122.28</v>
      </c>
      <c r="C22" s="9">
        <f>(B22-121.898)+137.483</f>
        <v>137.86500000000001</v>
      </c>
      <c r="D22" s="9">
        <f>ROUND((1.417-1.406)/(138.397-136.994)*C22-(1.417*136.994-1.406*138.397)/(138.397-136.994),3)</f>
        <v>1.413</v>
      </c>
      <c r="E22" s="9">
        <f>ROUND((138.397-136.994)/(1.417-1.406)/10,4)</f>
        <v>12.7545</v>
      </c>
      <c r="F22" s="8">
        <v>32.744000000000007</v>
      </c>
      <c r="G22" s="8">
        <v>0.96</v>
      </c>
      <c r="H22" s="8">
        <v>1.98</v>
      </c>
      <c r="I22" s="8" t="s">
        <v>37</v>
      </c>
      <c r="J22" s="8" t="s">
        <v>34</v>
      </c>
      <c r="K22" s="8">
        <v>35.1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f t="shared" si="0"/>
        <v>0</v>
      </c>
      <c r="R22" s="9">
        <f t="shared" si="1"/>
        <v>0</v>
      </c>
      <c r="S22" s="9">
        <f t="shared" si="2"/>
        <v>0</v>
      </c>
      <c r="T22" s="9">
        <f t="shared" si="4"/>
        <v>0</v>
      </c>
    </row>
    <row r="23" spans="1:20" x14ac:dyDescent="0.2">
      <c r="A23" s="7" t="s">
        <v>51</v>
      </c>
      <c r="B23" s="8">
        <v>121.92999999999999</v>
      </c>
      <c r="C23" s="9">
        <f t="shared" ref="C23:C29" si="7">(B23-121.415)+137.483</f>
        <v>137.99799999999999</v>
      </c>
      <c r="D23" s="9">
        <f>ROUND((1.417-1.406)/(138.397-136.994)*C23-(1.417*136.994-1.406*138.397)/(138.397-136.994),3)</f>
        <v>1.4139999999999999</v>
      </c>
      <c r="E23" s="9">
        <f>ROUND((138.397-136.994)/(1.417-1.406)/10,4)</f>
        <v>12.7545</v>
      </c>
      <c r="F23" s="8">
        <v>21.49</v>
      </c>
      <c r="G23" s="8">
        <v>0.63</v>
      </c>
      <c r="H23" s="8">
        <v>1.26</v>
      </c>
      <c r="I23" s="8" t="s">
        <v>42</v>
      </c>
      <c r="J23" s="8" t="s">
        <v>34</v>
      </c>
      <c r="K23" s="8">
        <v>30.7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9">
        <f t="shared" si="0"/>
        <v>0</v>
      </c>
      <c r="R23" s="9">
        <f t="shared" si="1"/>
        <v>0</v>
      </c>
      <c r="S23" s="9">
        <f t="shared" si="2"/>
        <v>0</v>
      </c>
      <c r="T23" s="9">
        <f t="shared" si="4"/>
        <v>0</v>
      </c>
    </row>
    <row r="24" spans="1:20" x14ac:dyDescent="0.2">
      <c r="A24" s="7" t="s">
        <v>52</v>
      </c>
      <c r="B24" s="8">
        <v>122.42999999999999</v>
      </c>
      <c r="C24" s="9">
        <f t="shared" si="7"/>
        <v>138.49799999999999</v>
      </c>
      <c r="D24" s="9">
        <f t="shared" ref="D24:D29" si="8">ROUND((1.455-1.417)/(141.477-138.397)*C24-(1.455*138.397-1.417*141.477)/(141.477-138.397),3)</f>
        <v>1.4179999999999999</v>
      </c>
      <c r="E24" s="9">
        <f>ROUND((141.477-138.397)/(1.455-1.417)/10,4)</f>
        <v>8.1052999999999997</v>
      </c>
      <c r="F24" s="8">
        <v>25.3</v>
      </c>
      <c r="G24" s="8">
        <v>0.74</v>
      </c>
      <c r="H24" s="8">
        <v>4.43</v>
      </c>
      <c r="I24" s="8" t="s">
        <v>42</v>
      </c>
      <c r="J24" s="8" t="s">
        <v>34</v>
      </c>
      <c r="K24" s="8">
        <v>31.5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9">
        <f t="shared" si="0"/>
        <v>0</v>
      </c>
      <c r="R24" s="9">
        <f t="shared" si="1"/>
        <v>0</v>
      </c>
      <c r="S24" s="9">
        <f t="shared" si="2"/>
        <v>0</v>
      </c>
      <c r="T24" s="9">
        <f t="shared" si="4"/>
        <v>0</v>
      </c>
    </row>
    <row r="25" spans="1:20" x14ac:dyDescent="0.2">
      <c r="A25" s="7" t="s">
        <v>53</v>
      </c>
      <c r="B25" s="8">
        <v>123.17</v>
      </c>
      <c r="C25" s="9">
        <f t="shared" si="7"/>
        <v>139.238</v>
      </c>
      <c r="D25" s="9">
        <f t="shared" si="8"/>
        <v>1.427</v>
      </c>
      <c r="E25" s="9">
        <f>ROUND((141.477-138.397)/(1.455-1.417)/10,4)</f>
        <v>8.1052999999999997</v>
      </c>
      <c r="F25" s="8">
        <v>22.02</v>
      </c>
      <c r="G25" s="8">
        <v>0.65</v>
      </c>
      <c r="H25" s="8">
        <v>5.22</v>
      </c>
      <c r="I25" s="8" t="s">
        <v>42</v>
      </c>
      <c r="J25" s="8" t="s">
        <v>34</v>
      </c>
      <c r="K25" s="8">
        <v>33.200000000000003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">
        <f t="shared" si="0"/>
        <v>0</v>
      </c>
      <c r="R25" s="9">
        <f t="shared" si="1"/>
        <v>0</v>
      </c>
      <c r="S25" s="9">
        <f t="shared" si="2"/>
        <v>0</v>
      </c>
      <c r="T25" s="9">
        <f t="shared" si="4"/>
        <v>0</v>
      </c>
    </row>
    <row r="26" spans="1:20" x14ac:dyDescent="0.2">
      <c r="A26" s="7" t="s">
        <v>54</v>
      </c>
      <c r="B26" s="8">
        <v>123.67</v>
      </c>
      <c r="C26" s="9">
        <f t="shared" si="7"/>
        <v>139.738</v>
      </c>
      <c r="D26" s="9">
        <f t="shared" si="8"/>
        <v>1.4339999999999999</v>
      </c>
      <c r="E26" s="9">
        <f t="shared" ref="E26:E29" si="9">ROUND((141.477-138.397)/(1.455-1.417)/10,4)</f>
        <v>8.1052999999999997</v>
      </c>
      <c r="F26" s="8">
        <v>22.11</v>
      </c>
      <c r="G26" s="8">
        <v>0.65</v>
      </c>
      <c r="H26" s="8">
        <v>3.08</v>
      </c>
      <c r="I26" s="8" t="s">
        <v>42</v>
      </c>
      <c r="J26" s="8" t="s">
        <v>34</v>
      </c>
      <c r="K26" s="8">
        <v>33.9</v>
      </c>
      <c r="L26" s="8">
        <v>2</v>
      </c>
      <c r="M26" s="8">
        <v>1</v>
      </c>
      <c r="N26" s="8">
        <v>0</v>
      </c>
      <c r="O26" s="8">
        <v>2</v>
      </c>
      <c r="P26" s="8">
        <v>0</v>
      </c>
      <c r="Q26" s="9">
        <f t="shared" si="0"/>
        <v>0.48</v>
      </c>
      <c r="R26" s="9">
        <f t="shared" si="1"/>
        <v>0</v>
      </c>
      <c r="S26" s="9">
        <f t="shared" si="2"/>
        <v>0.48</v>
      </c>
      <c r="T26" s="9">
        <f t="shared" si="4"/>
        <v>0</v>
      </c>
    </row>
    <row r="27" spans="1:20" x14ac:dyDescent="0.2">
      <c r="A27" s="7" t="s">
        <v>55</v>
      </c>
      <c r="B27" s="8">
        <v>124.17</v>
      </c>
      <c r="C27" s="9">
        <f t="shared" si="7"/>
        <v>140.238</v>
      </c>
      <c r="D27" s="9">
        <f t="shared" si="8"/>
        <v>1.44</v>
      </c>
      <c r="E27" s="9">
        <f t="shared" si="9"/>
        <v>8.1052999999999997</v>
      </c>
      <c r="F27" s="8">
        <v>25.04</v>
      </c>
      <c r="G27" s="8">
        <v>0.74</v>
      </c>
      <c r="H27" s="8">
        <v>2.2400000000000002</v>
      </c>
      <c r="I27" s="8" t="s">
        <v>42</v>
      </c>
      <c r="J27" s="8" t="s">
        <v>34</v>
      </c>
      <c r="K27" s="8">
        <v>31.2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>
        <f t="shared" si="0"/>
        <v>0</v>
      </c>
      <c r="R27" s="9">
        <f t="shared" si="1"/>
        <v>0</v>
      </c>
      <c r="S27" s="9">
        <f t="shared" si="2"/>
        <v>0</v>
      </c>
      <c r="T27" s="9">
        <f t="shared" si="4"/>
        <v>0</v>
      </c>
    </row>
    <row r="28" spans="1:20" x14ac:dyDescent="0.2">
      <c r="A28" s="7" t="s">
        <v>56</v>
      </c>
      <c r="B28" s="8">
        <v>124.77</v>
      </c>
      <c r="C28" s="9">
        <f t="shared" si="7"/>
        <v>140.83799999999999</v>
      </c>
      <c r="D28" s="9">
        <f t="shared" si="8"/>
        <v>1.4470000000000001</v>
      </c>
      <c r="E28" s="9">
        <f t="shared" si="9"/>
        <v>8.1052999999999997</v>
      </c>
      <c r="F28" s="8">
        <v>33.01</v>
      </c>
      <c r="G28" s="8">
        <v>0.97</v>
      </c>
      <c r="H28" s="8">
        <v>1.06</v>
      </c>
      <c r="I28" s="8" t="s">
        <v>42</v>
      </c>
      <c r="J28" s="8" t="s">
        <v>34</v>
      </c>
      <c r="K28" s="8">
        <v>34.5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>
        <f t="shared" si="0"/>
        <v>0</v>
      </c>
      <c r="R28" s="9">
        <f t="shared" si="1"/>
        <v>0</v>
      </c>
      <c r="S28" s="9">
        <f t="shared" si="2"/>
        <v>0</v>
      </c>
      <c r="T28" s="9">
        <f t="shared" si="4"/>
        <v>0</v>
      </c>
    </row>
    <row r="29" spans="1:20" x14ac:dyDescent="0.2">
      <c r="A29" s="7" t="s">
        <v>57</v>
      </c>
      <c r="B29" s="8">
        <v>125.27</v>
      </c>
      <c r="C29" s="9">
        <f t="shared" si="7"/>
        <v>141.33799999999999</v>
      </c>
      <c r="D29" s="9">
        <f t="shared" si="8"/>
        <v>1.4530000000000001</v>
      </c>
      <c r="E29" s="9">
        <f t="shared" si="9"/>
        <v>8.1052999999999997</v>
      </c>
      <c r="F29" s="8">
        <v>27.159999999999997</v>
      </c>
      <c r="G29" s="8">
        <v>0.8</v>
      </c>
      <c r="H29" s="8">
        <v>1.73</v>
      </c>
      <c r="I29" s="8" t="s">
        <v>26</v>
      </c>
      <c r="J29" s="8" t="s">
        <v>27</v>
      </c>
      <c r="K29" s="8">
        <v>36.200000000000003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>
        <f t="shared" si="0"/>
        <v>0</v>
      </c>
      <c r="R29" s="9">
        <f t="shared" si="1"/>
        <v>0</v>
      </c>
      <c r="S29" s="9">
        <f t="shared" si="2"/>
        <v>0</v>
      </c>
      <c r="T29" s="9">
        <f t="shared" si="4"/>
        <v>0</v>
      </c>
    </row>
    <row r="30" spans="1:20" x14ac:dyDescent="0.2">
      <c r="A30" s="7" t="s">
        <v>58</v>
      </c>
      <c r="B30" s="8">
        <v>124.35</v>
      </c>
      <c r="C30" s="9">
        <f>(B30-124.045)+141.629</f>
        <v>141.93399999999997</v>
      </c>
      <c r="D30" s="9">
        <f t="shared" ref="D30:D93" si="10">ROUND((1.75-1.455)/(187.156-141.477)*C30-(1.75*141.477-1.455*187.156)/(187.156-141.477),3)</f>
        <v>1.458</v>
      </c>
      <c r="E30" s="9">
        <f>ROUND((187.156-141.477)/(1.75-1.455)/10,4)</f>
        <v>15.484400000000001</v>
      </c>
      <c r="F30" s="8">
        <v>22.596999999999994</v>
      </c>
      <c r="G30" s="8">
        <v>0.66</v>
      </c>
      <c r="H30" s="8">
        <v>5.08</v>
      </c>
      <c r="I30" s="8" t="s">
        <v>37</v>
      </c>
      <c r="J30" s="8" t="s">
        <v>34</v>
      </c>
      <c r="K30" s="8">
        <v>33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>
        <f t="shared" si="0"/>
        <v>0</v>
      </c>
      <c r="R30" s="9">
        <f t="shared" si="1"/>
        <v>0</v>
      </c>
      <c r="S30" s="9">
        <f t="shared" si="2"/>
        <v>0</v>
      </c>
      <c r="T30" s="9">
        <f t="shared" si="4"/>
        <v>0</v>
      </c>
    </row>
    <row r="31" spans="1:20" x14ac:dyDescent="0.2">
      <c r="A31" s="7" t="s">
        <v>59</v>
      </c>
      <c r="B31" s="8">
        <v>124.85</v>
      </c>
      <c r="C31" s="9">
        <f>(B31-124.045)+141.629</f>
        <v>142.43399999999997</v>
      </c>
      <c r="D31" s="9">
        <f t="shared" si="10"/>
        <v>1.4610000000000001</v>
      </c>
      <c r="E31" s="9">
        <f t="shared" ref="E31:E94" si="11">ROUND((187.156-141.477)/(1.75-1.455)/10,4)</f>
        <v>15.484400000000001</v>
      </c>
      <c r="F31" s="8">
        <v>24.14</v>
      </c>
      <c r="G31" s="8">
        <v>0.71</v>
      </c>
      <c r="H31" s="8">
        <v>4.7699999999999996</v>
      </c>
      <c r="I31" s="8" t="s">
        <v>37</v>
      </c>
      <c r="J31" s="8" t="s">
        <v>34</v>
      </c>
      <c r="K31" s="8" t="s">
        <v>28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>
        <f t="shared" si="0"/>
        <v>0</v>
      </c>
      <c r="R31" s="9">
        <f t="shared" si="1"/>
        <v>0</v>
      </c>
      <c r="S31" s="9">
        <f t="shared" si="2"/>
        <v>0</v>
      </c>
      <c r="T31" s="9">
        <f t="shared" si="4"/>
        <v>0</v>
      </c>
    </row>
    <row r="32" spans="1:20" x14ac:dyDescent="0.2">
      <c r="A32" s="7" t="s">
        <v>60</v>
      </c>
      <c r="B32" s="8">
        <v>125.68</v>
      </c>
      <c r="C32" s="9">
        <f>(B32-124.045)+141.629</f>
        <v>143.26400000000001</v>
      </c>
      <c r="D32" s="9">
        <f t="shared" si="10"/>
        <v>1.4670000000000001</v>
      </c>
      <c r="E32" s="9">
        <f t="shared" si="11"/>
        <v>15.484400000000001</v>
      </c>
      <c r="F32" s="8">
        <v>25.555</v>
      </c>
      <c r="G32" s="8">
        <v>0.75</v>
      </c>
      <c r="H32" s="8">
        <v>1.8</v>
      </c>
      <c r="I32" s="8" t="s">
        <v>61</v>
      </c>
      <c r="J32" s="8" t="s">
        <v>62</v>
      </c>
      <c r="K32" s="8">
        <v>29.2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>
        <f t="shared" si="0"/>
        <v>0</v>
      </c>
      <c r="R32" s="9">
        <f t="shared" si="1"/>
        <v>0</v>
      </c>
      <c r="S32" s="9">
        <f t="shared" si="2"/>
        <v>0</v>
      </c>
      <c r="T32" s="9">
        <f t="shared" si="4"/>
        <v>0</v>
      </c>
    </row>
    <row r="33" spans="1:20" x14ac:dyDescent="0.2">
      <c r="A33" s="7" t="s">
        <v>63</v>
      </c>
      <c r="B33" s="8">
        <v>127.47</v>
      </c>
      <c r="C33" s="9">
        <f>(B33-121.415)+137.483</f>
        <v>143.53800000000001</v>
      </c>
      <c r="D33" s="9">
        <f t="shared" si="10"/>
        <v>1.468</v>
      </c>
      <c r="E33" s="9">
        <f t="shared" si="11"/>
        <v>15.484400000000001</v>
      </c>
      <c r="F33" s="8">
        <v>20.069999999999997</v>
      </c>
      <c r="G33" s="8">
        <v>0.59</v>
      </c>
      <c r="H33" s="8">
        <v>2.39</v>
      </c>
      <c r="I33" s="8" t="s">
        <v>26</v>
      </c>
      <c r="J33" s="8" t="s">
        <v>27</v>
      </c>
      <c r="K33" s="8">
        <v>35.700000000000003</v>
      </c>
      <c r="L33" s="8">
        <v>2</v>
      </c>
      <c r="M33" s="8">
        <v>1</v>
      </c>
      <c r="N33" s="8">
        <v>0</v>
      </c>
      <c r="O33" s="8">
        <v>2</v>
      </c>
      <c r="P33" s="8">
        <v>0</v>
      </c>
      <c r="Q33" s="9">
        <f t="shared" si="0"/>
        <v>0.91</v>
      </c>
      <c r="R33" s="9">
        <f t="shared" si="1"/>
        <v>0</v>
      </c>
      <c r="S33" s="9">
        <f t="shared" si="2"/>
        <v>0.91</v>
      </c>
      <c r="T33" s="9">
        <f t="shared" si="4"/>
        <v>0</v>
      </c>
    </row>
    <row r="34" spans="1:20" x14ac:dyDescent="0.2">
      <c r="A34" s="7" t="s">
        <v>64</v>
      </c>
      <c r="B34" s="8">
        <v>126.18</v>
      </c>
      <c r="C34" s="9">
        <f>(B34-124.045)+141.629</f>
        <v>143.76400000000001</v>
      </c>
      <c r="D34" s="9">
        <f t="shared" si="10"/>
        <v>1.47</v>
      </c>
      <c r="E34" s="9">
        <f t="shared" si="11"/>
        <v>15.484400000000001</v>
      </c>
      <c r="F34" s="8">
        <v>24.731999999999999</v>
      </c>
      <c r="G34" s="8">
        <v>0.73</v>
      </c>
      <c r="H34" s="8">
        <v>2.21</v>
      </c>
      <c r="I34" s="8" t="s">
        <v>61</v>
      </c>
      <c r="J34" s="8" t="s">
        <v>62</v>
      </c>
      <c r="K34" s="8">
        <v>36.1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9">
        <f t="shared" si="0"/>
        <v>0</v>
      </c>
      <c r="R34" s="9">
        <f t="shared" si="1"/>
        <v>0</v>
      </c>
      <c r="S34" s="9">
        <f t="shared" si="2"/>
        <v>0</v>
      </c>
      <c r="T34" s="9">
        <f t="shared" si="4"/>
        <v>0</v>
      </c>
    </row>
    <row r="35" spans="1:20" x14ac:dyDescent="0.2">
      <c r="A35" s="7" t="s">
        <v>65</v>
      </c>
      <c r="B35" s="8">
        <v>126.68</v>
      </c>
      <c r="C35" s="9">
        <f>(B35-124.045)+141.629</f>
        <v>144.26400000000001</v>
      </c>
      <c r="D35" s="9">
        <f t="shared" si="10"/>
        <v>1.4730000000000001</v>
      </c>
      <c r="E35" s="9">
        <f t="shared" si="11"/>
        <v>15.484400000000001</v>
      </c>
      <c r="F35" s="8">
        <v>25.883000000000003</v>
      </c>
      <c r="G35" s="8">
        <v>0.76</v>
      </c>
      <c r="H35" s="8">
        <v>2.0499999999999998</v>
      </c>
      <c r="I35" s="8" t="s">
        <v>61</v>
      </c>
      <c r="J35" s="8" t="s">
        <v>62</v>
      </c>
      <c r="K35" s="8">
        <v>34.299999999999997</v>
      </c>
      <c r="L35" s="8">
        <v>3</v>
      </c>
      <c r="M35" s="8">
        <v>2</v>
      </c>
      <c r="N35" s="8">
        <v>0</v>
      </c>
      <c r="O35" s="8">
        <v>3</v>
      </c>
      <c r="P35" s="8">
        <v>0</v>
      </c>
      <c r="Q35" s="9">
        <f t="shared" si="0"/>
        <v>1.37</v>
      </c>
      <c r="R35" s="9">
        <f t="shared" si="1"/>
        <v>0</v>
      </c>
      <c r="S35" s="9">
        <f t="shared" si="2"/>
        <v>1.37</v>
      </c>
      <c r="T35" s="9">
        <f t="shared" si="4"/>
        <v>0</v>
      </c>
    </row>
    <row r="36" spans="1:20" x14ac:dyDescent="0.2">
      <c r="A36" s="7" t="s">
        <v>66</v>
      </c>
      <c r="B36" s="8">
        <v>127.18</v>
      </c>
      <c r="C36" s="9">
        <f>(B36-124.045)+141.629</f>
        <v>144.76400000000001</v>
      </c>
      <c r="D36" s="9">
        <f t="shared" si="10"/>
        <v>1.476</v>
      </c>
      <c r="E36" s="9">
        <f t="shared" si="11"/>
        <v>15.484400000000001</v>
      </c>
      <c r="F36" s="8">
        <v>19.866</v>
      </c>
      <c r="G36" s="8">
        <v>0.57999999999999996</v>
      </c>
      <c r="H36" s="8">
        <v>1.47</v>
      </c>
      <c r="I36" s="8" t="s">
        <v>61</v>
      </c>
      <c r="J36" s="8" t="s">
        <v>62</v>
      </c>
      <c r="K36" s="8">
        <v>34.9</v>
      </c>
      <c r="L36" s="8">
        <v>4</v>
      </c>
      <c r="M36" s="8">
        <v>2</v>
      </c>
      <c r="N36" s="8">
        <v>0</v>
      </c>
      <c r="O36" s="8">
        <v>4</v>
      </c>
      <c r="P36" s="8">
        <v>0</v>
      </c>
      <c r="Q36" s="9">
        <f t="shared" ref="Q36:Q67" si="12">ROUND(E36/34*L36,2)</f>
        <v>1.82</v>
      </c>
      <c r="R36" s="9">
        <f t="shared" ref="R36:R67" si="13">ROUND(E36/34*N36,2)</f>
        <v>0</v>
      </c>
      <c r="S36" s="9">
        <f t="shared" ref="S36:S67" si="14">ROUND(O36/34*E36,2)</f>
        <v>1.82</v>
      </c>
      <c r="T36" s="9">
        <f t="shared" si="4"/>
        <v>0</v>
      </c>
    </row>
    <row r="37" spans="1:20" x14ac:dyDescent="0.2">
      <c r="A37" s="7" t="s">
        <v>67</v>
      </c>
      <c r="B37" s="8">
        <v>127.68</v>
      </c>
      <c r="C37" s="9">
        <f>(B37-124.045)+141.629</f>
        <v>145.26400000000001</v>
      </c>
      <c r="D37" s="9">
        <f t="shared" si="10"/>
        <v>1.4790000000000001</v>
      </c>
      <c r="E37" s="9">
        <f t="shared" si="11"/>
        <v>15.484400000000001</v>
      </c>
      <c r="F37" s="8">
        <v>21.560000000000002</v>
      </c>
      <c r="G37" s="8">
        <v>0.63</v>
      </c>
      <c r="H37" s="8">
        <v>1.53</v>
      </c>
      <c r="I37" s="8" t="s">
        <v>61</v>
      </c>
      <c r="J37" s="8" t="s">
        <v>62</v>
      </c>
      <c r="K37" s="8" t="s">
        <v>28</v>
      </c>
      <c r="L37" s="8">
        <v>2</v>
      </c>
      <c r="M37" s="8">
        <v>2</v>
      </c>
      <c r="N37" s="8">
        <v>0</v>
      </c>
      <c r="O37" s="8">
        <v>1</v>
      </c>
      <c r="P37" s="8">
        <v>1</v>
      </c>
      <c r="Q37" s="9">
        <f t="shared" si="12"/>
        <v>0.91</v>
      </c>
      <c r="R37" s="9">
        <f t="shared" si="13"/>
        <v>0</v>
      </c>
      <c r="S37" s="9">
        <f t="shared" si="14"/>
        <v>0.46</v>
      </c>
      <c r="T37" s="9">
        <f t="shared" si="4"/>
        <v>0.46</v>
      </c>
    </row>
    <row r="38" spans="1:20" x14ac:dyDescent="0.2">
      <c r="A38" s="7" t="s">
        <v>68</v>
      </c>
      <c r="B38" s="8">
        <v>128.18</v>
      </c>
      <c r="C38" s="9">
        <f>(B38-124.045)+141.629</f>
        <v>145.76400000000001</v>
      </c>
      <c r="D38" s="9">
        <f t="shared" si="10"/>
        <v>1.4830000000000001</v>
      </c>
      <c r="E38" s="9">
        <f t="shared" si="11"/>
        <v>15.484400000000001</v>
      </c>
      <c r="F38" s="8">
        <v>21.351000000000006</v>
      </c>
      <c r="G38" s="8">
        <v>0.63</v>
      </c>
      <c r="H38" s="8">
        <v>1.73</v>
      </c>
      <c r="I38" s="8" t="s">
        <v>61</v>
      </c>
      <c r="J38" s="8" t="s">
        <v>62</v>
      </c>
      <c r="K38" s="8">
        <v>34.5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9">
        <f t="shared" si="12"/>
        <v>0</v>
      </c>
      <c r="R38" s="9">
        <f t="shared" si="13"/>
        <v>0</v>
      </c>
      <c r="S38" s="9">
        <f t="shared" si="14"/>
        <v>0</v>
      </c>
      <c r="T38" s="9">
        <f t="shared" si="4"/>
        <v>0</v>
      </c>
    </row>
    <row r="39" spans="1:20" x14ac:dyDescent="0.2">
      <c r="A39" s="7" t="s">
        <v>69</v>
      </c>
      <c r="B39" s="8">
        <v>127.97</v>
      </c>
      <c r="C39" s="9">
        <f t="shared" ref="C39:C46" si="15">(B39-127.889)+145.981</f>
        <v>146.06200000000001</v>
      </c>
      <c r="D39" s="9">
        <f t="shared" si="10"/>
        <v>1.4850000000000001</v>
      </c>
      <c r="E39" s="9">
        <f t="shared" si="11"/>
        <v>15.484400000000001</v>
      </c>
      <c r="F39" s="8">
        <v>21.11</v>
      </c>
      <c r="G39" s="8">
        <v>0.62</v>
      </c>
      <c r="H39" s="8">
        <v>2.56</v>
      </c>
      <c r="I39" s="8" t="s">
        <v>26</v>
      </c>
      <c r="J39" s="8" t="s">
        <v>27</v>
      </c>
      <c r="K39" s="8">
        <v>34.799999999999997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">
        <f t="shared" si="12"/>
        <v>0</v>
      </c>
      <c r="R39" s="9">
        <f t="shared" si="13"/>
        <v>0</v>
      </c>
      <c r="S39" s="9">
        <f t="shared" si="14"/>
        <v>0</v>
      </c>
      <c r="T39" s="9">
        <f t="shared" si="4"/>
        <v>0</v>
      </c>
    </row>
    <row r="40" spans="1:20" x14ac:dyDescent="0.2">
      <c r="A40" s="7" t="s">
        <v>70</v>
      </c>
      <c r="B40" s="8">
        <v>128.47</v>
      </c>
      <c r="C40" s="9">
        <f t="shared" si="15"/>
        <v>146.56200000000001</v>
      </c>
      <c r="D40" s="9">
        <f t="shared" si="10"/>
        <v>1.488</v>
      </c>
      <c r="E40" s="9">
        <f t="shared" si="11"/>
        <v>15.484400000000001</v>
      </c>
      <c r="F40" s="8">
        <v>18.75</v>
      </c>
      <c r="G40" s="8">
        <v>0.55000000000000004</v>
      </c>
      <c r="H40" s="8">
        <v>2.4</v>
      </c>
      <c r="I40" s="8" t="s">
        <v>26</v>
      </c>
      <c r="J40" s="8" t="s">
        <v>27</v>
      </c>
      <c r="K40" s="8">
        <v>35.4</v>
      </c>
      <c r="L40" s="8">
        <v>3</v>
      </c>
      <c r="M40" s="8">
        <v>1</v>
      </c>
      <c r="N40" s="8">
        <v>0</v>
      </c>
      <c r="O40" s="8">
        <v>3</v>
      </c>
      <c r="P40" s="8">
        <v>0</v>
      </c>
      <c r="Q40" s="9">
        <f t="shared" si="12"/>
        <v>1.37</v>
      </c>
      <c r="R40" s="9">
        <f t="shared" si="13"/>
        <v>0</v>
      </c>
      <c r="S40" s="9">
        <f t="shared" si="14"/>
        <v>1.37</v>
      </c>
      <c r="T40" s="9">
        <f t="shared" si="4"/>
        <v>0</v>
      </c>
    </row>
    <row r="41" spans="1:20" x14ac:dyDescent="0.2">
      <c r="A41" s="7" t="s">
        <v>71</v>
      </c>
      <c r="B41" s="8">
        <v>129.07</v>
      </c>
      <c r="C41" s="9">
        <f t="shared" si="15"/>
        <v>147.16199999999998</v>
      </c>
      <c r="D41" s="9">
        <f t="shared" si="10"/>
        <v>1.492</v>
      </c>
      <c r="E41" s="9">
        <f t="shared" si="11"/>
        <v>15.484400000000001</v>
      </c>
      <c r="F41" s="8">
        <v>15.03</v>
      </c>
      <c r="G41" s="8">
        <v>0.44</v>
      </c>
      <c r="H41" s="8">
        <v>2.5299999999999998</v>
      </c>
      <c r="I41" s="8" t="s">
        <v>26</v>
      </c>
      <c r="J41" s="8" t="s">
        <v>27</v>
      </c>
      <c r="K41" s="8">
        <v>36.6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9">
        <f t="shared" si="12"/>
        <v>0</v>
      </c>
      <c r="R41" s="9">
        <f t="shared" si="13"/>
        <v>0</v>
      </c>
      <c r="S41" s="9">
        <f t="shared" si="14"/>
        <v>0</v>
      </c>
      <c r="T41" s="9">
        <f t="shared" si="4"/>
        <v>0</v>
      </c>
    </row>
    <row r="42" spans="1:20" x14ac:dyDescent="0.2">
      <c r="A42" s="7" t="s">
        <v>72</v>
      </c>
      <c r="B42" s="8">
        <v>129.57</v>
      </c>
      <c r="C42" s="9">
        <f t="shared" si="15"/>
        <v>147.66199999999998</v>
      </c>
      <c r="D42" s="9">
        <f t="shared" si="10"/>
        <v>1.4950000000000001</v>
      </c>
      <c r="E42" s="9">
        <f t="shared" si="11"/>
        <v>15.484400000000001</v>
      </c>
      <c r="F42" s="8">
        <v>15.35</v>
      </c>
      <c r="G42" s="8">
        <v>0.45</v>
      </c>
      <c r="H42" s="8">
        <v>1.95</v>
      </c>
      <c r="I42" s="8" t="s">
        <v>26</v>
      </c>
      <c r="J42" s="8" t="s">
        <v>27</v>
      </c>
      <c r="K42" s="8">
        <v>36.700000000000003</v>
      </c>
      <c r="L42" s="8">
        <v>3</v>
      </c>
      <c r="M42" s="8">
        <v>2</v>
      </c>
      <c r="N42" s="8">
        <v>0</v>
      </c>
      <c r="O42" s="8">
        <v>3</v>
      </c>
      <c r="P42" s="8">
        <v>0</v>
      </c>
      <c r="Q42" s="9">
        <f t="shared" si="12"/>
        <v>1.37</v>
      </c>
      <c r="R42" s="9">
        <f t="shared" si="13"/>
        <v>0</v>
      </c>
      <c r="S42" s="9">
        <f t="shared" si="14"/>
        <v>1.37</v>
      </c>
      <c r="T42" s="9">
        <f t="shared" si="4"/>
        <v>0</v>
      </c>
    </row>
    <row r="43" spans="1:20" x14ac:dyDescent="0.2">
      <c r="A43" s="7" t="s">
        <v>73</v>
      </c>
      <c r="B43" s="8">
        <v>130.26</v>
      </c>
      <c r="C43" s="9">
        <f t="shared" si="15"/>
        <v>148.35199999999998</v>
      </c>
      <c r="D43" s="9">
        <f t="shared" si="10"/>
        <v>1.4990000000000001</v>
      </c>
      <c r="E43" s="9">
        <f t="shared" si="11"/>
        <v>15.484400000000001</v>
      </c>
      <c r="F43" s="8">
        <v>18.14</v>
      </c>
      <c r="G43" s="8">
        <v>0.53</v>
      </c>
      <c r="H43" s="8">
        <v>1.98</v>
      </c>
      <c r="I43" s="8" t="s">
        <v>26</v>
      </c>
      <c r="J43" s="8" t="s">
        <v>27</v>
      </c>
      <c r="K43" s="8">
        <v>35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>
        <f t="shared" si="12"/>
        <v>0</v>
      </c>
      <c r="R43" s="9">
        <f t="shared" si="13"/>
        <v>0</v>
      </c>
      <c r="S43" s="9">
        <f t="shared" si="14"/>
        <v>0</v>
      </c>
      <c r="T43" s="9">
        <f t="shared" si="4"/>
        <v>0</v>
      </c>
    </row>
    <row r="44" spans="1:20" x14ac:dyDescent="0.2">
      <c r="A44" s="7" t="s">
        <v>74</v>
      </c>
      <c r="B44" s="8">
        <v>130.76</v>
      </c>
      <c r="C44" s="9">
        <f t="shared" si="15"/>
        <v>148.85199999999998</v>
      </c>
      <c r="D44" s="9">
        <f t="shared" si="10"/>
        <v>1.5029999999999999</v>
      </c>
      <c r="E44" s="9">
        <f t="shared" si="11"/>
        <v>15.484400000000001</v>
      </c>
      <c r="F44" s="8">
        <v>20.04</v>
      </c>
      <c r="G44" s="8">
        <v>0.59</v>
      </c>
      <c r="H44" s="8">
        <v>3.94</v>
      </c>
      <c r="I44" s="8" t="s">
        <v>26</v>
      </c>
      <c r="J44" s="8" t="s">
        <v>27</v>
      </c>
      <c r="K44" s="8">
        <v>34.4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>
        <f t="shared" si="12"/>
        <v>0</v>
      </c>
      <c r="R44" s="9">
        <f t="shared" si="13"/>
        <v>0</v>
      </c>
      <c r="S44" s="9">
        <f t="shared" si="14"/>
        <v>0</v>
      </c>
      <c r="T44" s="9">
        <f t="shared" si="4"/>
        <v>0</v>
      </c>
    </row>
    <row r="45" spans="1:20" x14ac:dyDescent="0.2">
      <c r="A45" s="7" t="s">
        <v>75</v>
      </c>
      <c r="B45" s="8">
        <v>131.26</v>
      </c>
      <c r="C45" s="9">
        <f t="shared" si="15"/>
        <v>149.35199999999998</v>
      </c>
      <c r="D45" s="9">
        <f t="shared" si="10"/>
        <v>1.506</v>
      </c>
      <c r="E45" s="9">
        <f t="shared" si="11"/>
        <v>15.484400000000001</v>
      </c>
      <c r="F45" s="8">
        <v>20.47</v>
      </c>
      <c r="G45" s="8">
        <v>0.6</v>
      </c>
      <c r="H45" s="8">
        <v>4.79</v>
      </c>
      <c r="I45" s="8" t="s">
        <v>26</v>
      </c>
      <c r="J45" s="8" t="s">
        <v>27</v>
      </c>
      <c r="K45" s="8">
        <v>34.1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>
        <f t="shared" si="12"/>
        <v>0</v>
      </c>
      <c r="R45" s="9">
        <f t="shared" si="13"/>
        <v>0</v>
      </c>
      <c r="S45" s="9">
        <f t="shared" si="14"/>
        <v>0</v>
      </c>
      <c r="T45" s="9">
        <f t="shared" si="4"/>
        <v>0</v>
      </c>
    </row>
    <row r="46" spans="1:20" x14ac:dyDescent="0.2">
      <c r="A46" s="7" t="s">
        <v>76</v>
      </c>
      <c r="B46" s="8">
        <v>131.76</v>
      </c>
      <c r="C46" s="9">
        <f t="shared" si="15"/>
        <v>149.85199999999998</v>
      </c>
      <c r="D46" s="9">
        <f t="shared" si="10"/>
        <v>1.5089999999999999</v>
      </c>
      <c r="E46" s="9">
        <f t="shared" si="11"/>
        <v>15.484400000000001</v>
      </c>
      <c r="F46" s="8">
        <v>21.99</v>
      </c>
      <c r="G46" s="8">
        <v>0.65</v>
      </c>
      <c r="H46" s="8">
        <v>2.77</v>
      </c>
      <c r="I46" s="8" t="s">
        <v>26</v>
      </c>
      <c r="J46" s="8" t="s">
        <v>27</v>
      </c>
      <c r="K46" s="8">
        <v>34.799999999999997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9">
        <f t="shared" si="12"/>
        <v>0</v>
      </c>
      <c r="R46" s="9">
        <f t="shared" si="13"/>
        <v>0</v>
      </c>
      <c r="S46" s="9">
        <f t="shared" si="14"/>
        <v>0</v>
      </c>
      <c r="T46" s="9">
        <f t="shared" si="4"/>
        <v>0</v>
      </c>
    </row>
    <row r="47" spans="1:20" x14ac:dyDescent="0.2">
      <c r="A47" s="7" t="s">
        <v>77</v>
      </c>
      <c r="B47" s="8">
        <v>132.44</v>
      </c>
      <c r="C47" s="9">
        <f>(B47-128.397)+145.981</f>
        <v>150.024</v>
      </c>
      <c r="D47" s="9">
        <f t="shared" si="10"/>
        <v>1.51</v>
      </c>
      <c r="E47" s="9">
        <f t="shared" si="11"/>
        <v>15.484400000000001</v>
      </c>
      <c r="F47" s="8">
        <v>30.902999999999999</v>
      </c>
      <c r="G47" s="8">
        <v>0.91</v>
      </c>
      <c r="H47" s="8">
        <v>0.72</v>
      </c>
      <c r="I47" s="8" t="s">
        <v>37</v>
      </c>
      <c r="J47" s="8" t="s">
        <v>34</v>
      </c>
      <c r="K47" s="8">
        <v>34.1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>
        <f t="shared" si="12"/>
        <v>0</v>
      </c>
      <c r="R47" s="9">
        <f t="shared" si="13"/>
        <v>0</v>
      </c>
      <c r="S47" s="9">
        <f t="shared" si="14"/>
        <v>0</v>
      </c>
      <c r="T47" s="9">
        <f t="shared" si="4"/>
        <v>0</v>
      </c>
    </row>
    <row r="48" spans="1:20" x14ac:dyDescent="0.2">
      <c r="A48" s="7" t="s">
        <v>78</v>
      </c>
      <c r="B48" s="8">
        <v>132.26</v>
      </c>
      <c r="C48" s="9">
        <f>(B48-127.889)+145.981</f>
        <v>150.35199999999998</v>
      </c>
      <c r="D48" s="9">
        <f t="shared" si="10"/>
        <v>1.512</v>
      </c>
      <c r="E48" s="9">
        <f t="shared" si="11"/>
        <v>15.484400000000001</v>
      </c>
      <c r="F48" s="8">
        <v>24.65</v>
      </c>
      <c r="G48" s="8">
        <v>0.73</v>
      </c>
      <c r="H48" s="8">
        <v>2.15</v>
      </c>
      <c r="I48" s="8" t="s">
        <v>26</v>
      </c>
      <c r="J48" s="8" t="s">
        <v>27</v>
      </c>
      <c r="K48" s="8">
        <v>34.5</v>
      </c>
      <c r="L48" s="8">
        <v>2</v>
      </c>
      <c r="M48" s="8">
        <v>2</v>
      </c>
      <c r="N48" s="8">
        <v>0</v>
      </c>
      <c r="O48" s="8">
        <v>1</v>
      </c>
      <c r="P48" s="8">
        <v>0</v>
      </c>
      <c r="Q48" s="9">
        <f t="shared" si="12"/>
        <v>0.91</v>
      </c>
      <c r="R48" s="9">
        <f t="shared" si="13"/>
        <v>0</v>
      </c>
      <c r="S48" s="9">
        <f t="shared" si="14"/>
        <v>0.46</v>
      </c>
      <c r="T48" s="9">
        <f t="shared" si="4"/>
        <v>0</v>
      </c>
    </row>
    <row r="49" spans="1:20" x14ac:dyDescent="0.2">
      <c r="A49" s="7" t="s">
        <v>79</v>
      </c>
      <c r="B49" s="8">
        <v>132.94</v>
      </c>
      <c r="C49" s="9">
        <f>(B49-128.397)+145.981</f>
        <v>150.524</v>
      </c>
      <c r="D49" s="9">
        <f t="shared" si="10"/>
        <v>1.5129999999999999</v>
      </c>
      <c r="E49" s="9">
        <f t="shared" si="11"/>
        <v>15.484400000000001</v>
      </c>
      <c r="F49" s="8">
        <v>33.218999999999994</v>
      </c>
      <c r="G49" s="8">
        <v>0.98</v>
      </c>
      <c r="H49" s="8">
        <v>1.01</v>
      </c>
      <c r="I49" s="8" t="s">
        <v>37</v>
      </c>
      <c r="J49" s="8" t="s">
        <v>34</v>
      </c>
      <c r="K49" s="8">
        <v>35.5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>
        <f t="shared" si="12"/>
        <v>0</v>
      </c>
      <c r="R49" s="9">
        <f t="shared" si="13"/>
        <v>0</v>
      </c>
      <c r="S49" s="9">
        <f t="shared" si="14"/>
        <v>0</v>
      </c>
      <c r="T49" s="9">
        <f t="shared" si="4"/>
        <v>0</v>
      </c>
    </row>
    <row r="50" spans="1:20" x14ac:dyDescent="0.2">
      <c r="A50" s="7" t="s">
        <v>80</v>
      </c>
      <c r="B50" s="8">
        <v>132.76</v>
      </c>
      <c r="C50" s="9">
        <f>(B50-127.889)+145.981</f>
        <v>150.85199999999998</v>
      </c>
      <c r="D50" s="9">
        <f t="shared" si="10"/>
        <v>1.516</v>
      </c>
      <c r="E50" s="9">
        <f t="shared" si="11"/>
        <v>15.484400000000001</v>
      </c>
      <c r="F50" s="8">
        <v>27.18</v>
      </c>
      <c r="G50" s="8">
        <v>0.8</v>
      </c>
      <c r="H50" s="8">
        <v>1.95</v>
      </c>
      <c r="I50" s="8" t="s">
        <v>26</v>
      </c>
      <c r="J50" s="8" t="s">
        <v>27</v>
      </c>
      <c r="K50" s="8">
        <v>35.200000000000003</v>
      </c>
      <c r="L50" s="8">
        <v>1</v>
      </c>
      <c r="M50" s="8">
        <v>1</v>
      </c>
      <c r="N50" s="8">
        <v>0</v>
      </c>
      <c r="O50" s="8">
        <v>1</v>
      </c>
      <c r="P50" s="8">
        <v>0</v>
      </c>
      <c r="Q50" s="9">
        <f t="shared" si="12"/>
        <v>0.46</v>
      </c>
      <c r="R50" s="9">
        <f t="shared" si="13"/>
        <v>0</v>
      </c>
      <c r="S50" s="9">
        <f t="shared" si="14"/>
        <v>0.46</v>
      </c>
      <c r="T50" s="9">
        <f t="shared" si="4"/>
        <v>0</v>
      </c>
    </row>
    <row r="51" spans="1:20" x14ac:dyDescent="0.2">
      <c r="A51" s="7" t="s">
        <v>81</v>
      </c>
      <c r="B51" s="8">
        <v>133.51999999999998</v>
      </c>
      <c r="C51" s="9">
        <f>(B51-128.397)+145.981</f>
        <v>151.10399999999998</v>
      </c>
      <c r="D51" s="9">
        <f t="shared" si="10"/>
        <v>1.5169999999999999</v>
      </c>
      <c r="E51" s="9">
        <f t="shared" si="11"/>
        <v>15.484400000000001</v>
      </c>
      <c r="F51" s="8">
        <v>24.731999999999999</v>
      </c>
      <c r="G51" s="8">
        <v>0.73</v>
      </c>
      <c r="H51" s="8">
        <v>2.37</v>
      </c>
      <c r="I51" s="8" t="s">
        <v>61</v>
      </c>
      <c r="J51" s="8" t="s">
        <v>62</v>
      </c>
      <c r="K51" s="8">
        <v>34.6</v>
      </c>
      <c r="L51" s="8">
        <v>11</v>
      </c>
      <c r="M51" s="8">
        <v>4</v>
      </c>
      <c r="N51" s="8">
        <v>0</v>
      </c>
      <c r="O51" s="8">
        <v>10</v>
      </c>
      <c r="P51" s="8">
        <v>0</v>
      </c>
      <c r="Q51" s="9">
        <f t="shared" si="12"/>
        <v>5.01</v>
      </c>
      <c r="R51" s="9">
        <f t="shared" si="13"/>
        <v>0</v>
      </c>
      <c r="S51" s="9">
        <f t="shared" si="14"/>
        <v>4.55</v>
      </c>
      <c r="T51" s="9">
        <f t="shared" si="4"/>
        <v>0</v>
      </c>
    </row>
    <row r="52" spans="1:20" x14ac:dyDescent="0.2">
      <c r="A52" s="7" t="s">
        <v>82</v>
      </c>
      <c r="B52" s="8">
        <v>133.26</v>
      </c>
      <c r="C52" s="9">
        <f>(B52-127.889)+145.981</f>
        <v>151.35199999999998</v>
      </c>
      <c r="D52" s="9">
        <f t="shared" si="10"/>
        <v>1.5189999999999999</v>
      </c>
      <c r="E52" s="9">
        <f t="shared" si="11"/>
        <v>15.484400000000001</v>
      </c>
      <c r="F52" s="8">
        <v>22.79</v>
      </c>
      <c r="G52" s="8">
        <v>0.67</v>
      </c>
      <c r="H52" s="8">
        <v>1.62</v>
      </c>
      <c r="I52" s="8" t="s">
        <v>42</v>
      </c>
      <c r="J52" s="8" t="s">
        <v>34</v>
      </c>
      <c r="K52" s="8">
        <v>33.200000000000003</v>
      </c>
      <c r="L52" s="8">
        <v>2</v>
      </c>
      <c r="M52" s="8">
        <v>2</v>
      </c>
      <c r="N52" s="8">
        <v>0</v>
      </c>
      <c r="O52" s="8">
        <v>2</v>
      </c>
      <c r="P52" s="8">
        <v>0</v>
      </c>
      <c r="Q52" s="9">
        <f t="shared" si="12"/>
        <v>0.91</v>
      </c>
      <c r="R52" s="9">
        <f t="shared" si="13"/>
        <v>0</v>
      </c>
      <c r="S52" s="9">
        <f t="shared" si="14"/>
        <v>0.91</v>
      </c>
      <c r="T52" s="9">
        <f t="shared" si="4"/>
        <v>0</v>
      </c>
    </row>
    <row r="53" spans="1:20" x14ac:dyDescent="0.2">
      <c r="A53" s="7" t="s">
        <v>83</v>
      </c>
      <c r="B53" s="8">
        <v>134.01999999999998</v>
      </c>
      <c r="C53" s="9">
        <f>(B53-128.397)+145.981</f>
        <v>151.60399999999998</v>
      </c>
      <c r="D53" s="9">
        <f t="shared" si="10"/>
        <v>1.52</v>
      </c>
      <c r="E53" s="9">
        <f t="shared" si="11"/>
        <v>15.484400000000001</v>
      </c>
      <c r="F53" s="8">
        <v>31.324000000000005</v>
      </c>
      <c r="G53" s="8">
        <v>0.92</v>
      </c>
      <c r="H53" s="8">
        <v>5.23</v>
      </c>
      <c r="I53" s="8" t="s">
        <v>61</v>
      </c>
      <c r="J53" s="8" t="s">
        <v>62</v>
      </c>
      <c r="K53" s="8">
        <v>36.6</v>
      </c>
      <c r="L53" s="8">
        <v>14</v>
      </c>
      <c r="M53" s="8">
        <v>4</v>
      </c>
      <c r="N53" s="8">
        <v>0</v>
      </c>
      <c r="O53" s="8">
        <v>6</v>
      </c>
      <c r="P53" s="8">
        <v>6</v>
      </c>
      <c r="Q53" s="9">
        <f t="shared" si="12"/>
        <v>6.38</v>
      </c>
      <c r="R53" s="9">
        <f t="shared" si="13"/>
        <v>0</v>
      </c>
      <c r="S53" s="9">
        <f t="shared" si="14"/>
        <v>2.73</v>
      </c>
      <c r="T53" s="9">
        <f t="shared" si="4"/>
        <v>2.73</v>
      </c>
    </row>
    <row r="54" spans="1:20" x14ac:dyDescent="0.2">
      <c r="A54" s="7" t="s">
        <v>84</v>
      </c>
      <c r="B54" s="8">
        <v>133.76</v>
      </c>
      <c r="C54" s="9">
        <f>(B54-127.889)+145.981</f>
        <v>151.85199999999998</v>
      </c>
      <c r="D54" s="9">
        <f t="shared" si="10"/>
        <v>1.522</v>
      </c>
      <c r="E54" s="9">
        <f t="shared" si="11"/>
        <v>15.484400000000001</v>
      </c>
      <c r="F54" s="8">
        <v>20.079999999999998</v>
      </c>
      <c r="G54" s="8">
        <v>0.59</v>
      </c>
      <c r="H54" s="8">
        <v>6.92</v>
      </c>
      <c r="I54" s="8" t="s">
        <v>26</v>
      </c>
      <c r="J54" s="8" t="s">
        <v>27</v>
      </c>
      <c r="K54" s="8">
        <v>34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9">
        <f t="shared" si="12"/>
        <v>0</v>
      </c>
      <c r="R54" s="9">
        <f t="shared" si="13"/>
        <v>0</v>
      </c>
      <c r="S54" s="9">
        <f t="shared" si="14"/>
        <v>0</v>
      </c>
      <c r="T54" s="9">
        <f t="shared" si="4"/>
        <v>0</v>
      </c>
    </row>
    <row r="55" spans="1:20" x14ac:dyDescent="0.2">
      <c r="A55" s="7" t="s">
        <v>85</v>
      </c>
      <c r="B55" s="8">
        <v>134.26</v>
      </c>
      <c r="C55" s="9">
        <f>(B55-127.889)+145.981</f>
        <v>152.35199999999998</v>
      </c>
      <c r="D55" s="9">
        <f t="shared" si="10"/>
        <v>1.5249999999999999</v>
      </c>
      <c r="E55" s="9">
        <f t="shared" si="11"/>
        <v>15.484400000000001</v>
      </c>
      <c r="F55" s="8">
        <v>28.269999999999996</v>
      </c>
      <c r="G55" s="8">
        <v>0.83</v>
      </c>
      <c r="H55" s="8">
        <v>0.99</v>
      </c>
      <c r="I55" s="8" t="s">
        <v>42</v>
      </c>
      <c r="J55" s="8" t="s">
        <v>34</v>
      </c>
      <c r="K55" s="8">
        <v>33.1</v>
      </c>
      <c r="L55" s="8">
        <v>3</v>
      </c>
      <c r="M55" s="8">
        <v>1</v>
      </c>
      <c r="N55" s="8">
        <v>0</v>
      </c>
      <c r="O55" s="8">
        <v>3</v>
      </c>
      <c r="P55" s="8">
        <v>0</v>
      </c>
      <c r="Q55" s="9">
        <f t="shared" si="12"/>
        <v>1.37</v>
      </c>
      <c r="R55" s="9">
        <f t="shared" si="13"/>
        <v>0</v>
      </c>
      <c r="S55" s="9">
        <f t="shared" si="14"/>
        <v>1.37</v>
      </c>
      <c r="T55" s="9">
        <f t="shared" si="4"/>
        <v>0</v>
      </c>
    </row>
    <row r="56" spans="1:20" x14ac:dyDescent="0.2">
      <c r="A56" s="7" t="s">
        <v>86</v>
      </c>
      <c r="B56" s="8">
        <v>134.76</v>
      </c>
      <c r="C56" s="9">
        <f>(B56-127.889)+145.981</f>
        <v>152.85199999999998</v>
      </c>
      <c r="D56" s="9">
        <f t="shared" si="10"/>
        <v>1.528</v>
      </c>
      <c r="E56" s="9">
        <f t="shared" si="11"/>
        <v>15.484400000000001</v>
      </c>
      <c r="F56" s="8">
        <v>31.689999999999998</v>
      </c>
      <c r="G56" s="8">
        <v>0.93</v>
      </c>
      <c r="H56" s="8">
        <v>1.74</v>
      </c>
      <c r="I56" s="8" t="s">
        <v>26</v>
      </c>
      <c r="J56" s="8" t="s">
        <v>27</v>
      </c>
      <c r="K56" s="8">
        <v>32.5</v>
      </c>
      <c r="L56" s="8">
        <v>4</v>
      </c>
      <c r="M56" s="8">
        <v>4</v>
      </c>
      <c r="N56" s="8">
        <v>2</v>
      </c>
      <c r="O56" s="8">
        <v>2</v>
      </c>
      <c r="P56" s="8">
        <v>0</v>
      </c>
      <c r="Q56" s="9">
        <f t="shared" si="12"/>
        <v>1.82</v>
      </c>
      <c r="R56" s="9">
        <f t="shared" si="13"/>
        <v>0.91</v>
      </c>
      <c r="S56" s="9">
        <f t="shared" si="14"/>
        <v>0.91</v>
      </c>
      <c r="T56" s="9">
        <f t="shared" si="4"/>
        <v>0</v>
      </c>
    </row>
    <row r="57" spans="1:20" x14ac:dyDescent="0.2">
      <c r="A57" s="7" t="s">
        <v>87</v>
      </c>
      <c r="B57" s="8">
        <v>135.26</v>
      </c>
      <c r="C57" s="9">
        <f>(B57-127.889)+145.981</f>
        <v>153.35199999999998</v>
      </c>
      <c r="D57" s="9">
        <f t="shared" si="10"/>
        <v>1.532</v>
      </c>
      <c r="E57" s="9">
        <f t="shared" si="11"/>
        <v>15.484400000000001</v>
      </c>
      <c r="F57" s="8">
        <v>28.419999999999998</v>
      </c>
      <c r="G57" s="8">
        <v>0.84</v>
      </c>
      <c r="H57" s="8">
        <v>3.69</v>
      </c>
      <c r="I57" s="8" t="s">
        <v>26</v>
      </c>
      <c r="J57" s="8" t="s">
        <v>27</v>
      </c>
      <c r="K57" s="8">
        <v>35.6</v>
      </c>
      <c r="L57" s="8">
        <v>6</v>
      </c>
      <c r="M57" s="8">
        <v>4</v>
      </c>
      <c r="N57" s="8">
        <v>1</v>
      </c>
      <c r="O57" s="8">
        <v>2</v>
      </c>
      <c r="P57" s="8">
        <v>2</v>
      </c>
      <c r="Q57" s="9">
        <f t="shared" si="12"/>
        <v>2.73</v>
      </c>
      <c r="R57" s="9">
        <f t="shared" si="13"/>
        <v>0.46</v>
      </c>
      <c r="S57" s="9">
        <f t="shared" si="14"/>
        <v>0.91</v>
      </c>
      <c r="T57" s="9">
        <f t="shared" si="4"/>
        <v>0.91</v>
      </c>
    </row>
    <row r="58" spans="1:20" x14ac:dyDescent="0.2">
      <c r="A58" s="7" t="s">
        <v>88</v>
      </c>
      <c r="B58" s="8">
        <v>135.76</v>
      </c>
      <c r="C58" s="9">
        <f>(B58-127.889)+145.981</f>
        <v>153.85199999999998</v>
      </c>
      <c r="D58" s="9">
        <f t="shared" si="10"/>
        <v>1.5349999999999999</v>
      </c>
      <c r="E58" s="9">
        <f t="shared" si="11"/>
        <v>15.484400000000001</v>
      </c>
      <c r="F58" s="8">
        <v>23</v>
      </c>
      <c r="G58" s="8">
        <v>0.68</v>
      </c>
      <c r="H58" s="8">
        <v>2.2599999999999998</v>
      </c>
      <c r="I58" s="8" t="s">
        <v>26</v>
      </c>
      <c r="J58" s="8" t="s">
        <v>27</v>
      </c>
      <c r="K58" s="8">
        <v>34.6</v>
      </c>
      <c r="L58" s="8">
        <v>11</v>
      </c>
      <c r="M58" s="8">
        <v>3</v>
      </c>
      <c r="N58" s="8">
        <v>0</v>
      </c>
      <c r="O58" s="8">
        <v>6</v>
      </c>
      <c r="P58" s="8">
        <v>4</v>
      </c>
      <c r="Q58" s="9">
        <f t="shared" si="12"/>
        <v>5.01</v>
      </c>
      <c r="R58" s="9">
        <f t="shared" si="13"/>
        <v>0</v>
      </c>
      <c r="S58" s="9">
        <f t="shared" si="14"/>
        <v>2.73</v>
      </c>
      <c r="T58" s="9">
        <f t="shared" si="4"/>
        <v>1.82</v>
      </c>
    </row>
    <row r="59" spans="1:20" x14ac:dyDescent="0.2">
      <c r="A59" s="7" t="s">
        <v>89</v>
      </c>
      <c r="B59" s="8">
        <v>134.59</v>
      </c>
      <c r="C59" s="9">
        <f>(B59-134.168)+153.947</f>
        <v>154.369</v>
      </c>
      <c r="D59" s="9">
        <f t="shared" si="10"/>
        <v>1.538</v>
      </c>
      <c r="E59" s="9">
        <f t="shared" si="11"/>
        <v>15.484400000000001</v>
      </c>
      <c r="F59" s="8">
        <v>23.046000000000006</v>
      </c>
      <c r="G59" s="8">
        <v>0.68</v>
      </c>
      <c r="H59" s="8">
        <v>1.71</v>
      </c>
      <c r="I59" s="8" t="s">
        <v>61</v>
      </c>
      <c r="J59" s="8" t="s">
        <v>62</v>
      </c>
      <c r="K59" s="8">
        <v>35.5</v>
      </c>
      <c r="L59" s="8">
        <v>1</v>
      </c>
      <c r="M59" s="8">
        <v>1</v>
      </c>
      <c r="N59" s="8">
        <v>0</v>
      </c>
      <c r="O59" s="8">
        <v>0</v>
      </c>
      <c r="P59" s="8">
        <v>0</v>
      </c>
      <c r="Q59" s="9">
        <f t="shared" si="12"/>
        <v>0.46</v>
      </c>
      <c r="R59" s="9">
        <f t="shared" si="13"/>
        <v>0</v>
      </c>
      <c r="S59" s="9">
        <f t="shared" si="14"/>
        <v>0</v>
      </c>
      <c r="T59" s="9">
        <f t="shared" si="4"/>
        <v>0</v>
      </c>
    </row>
    <row r="60" spans="1:20" x14ac:dyDescent="0.2">
      <c r="A60" s="7" t="s">
        <v>90</v>
      </c>
      <c r="B60" s="8">
        <v>135.09</v>
      </c>
      <c r="C60" s="9">
        <f>(B60-134.168)+153.947</f>
        <v>154.869</v>
      </c>
      <c r="D60" s="9">
        <f t="shared" si="10"/>
        <v>1.5409999999999999</v>
      </c>
      <c r="E60" s="9">
        <f t="shared" si="11"/>
        <v>15.484400000000001</v>
      </c>
      <c r="F60" s="8">
        <v>21.055</v>
      </c>
      <c r="G60" s="8">
        <v>0.62</v>
      </c>
      <c r="H60" s="8">
        <v>1.07</v>
      </c>
      <c r="I60" s="8" t="s">
        <v>61</v>
      </c>
      <c r="J60" s="8" t="s">
        <v>62</v>
      </c>
      <c r="K60" s="8">
        <v>36.799999999999997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9">
        <f t="shared" si="12"/>
        <v>0</v>
      </c>
      <c r="R60" s="9">
        <f t="shared" si="13"/>
        <v>0</v>
      </c>
      <c r="S60" s="9">
        <f t="shared" si="14"/>
        <v>0</v>
      </c>
      <c r="T60" s="9">
        <f t="shared" si="4"/>
        <v>0</v>
      </c>
    </row>
    <row r="61" spans="1:20" x14ac:dyDescent="0.2">
      <c r="A61" s="7" t="s">
        <v>91</v>
      </c>
      <c r="B61" s="8">
        <v>137.19</v>
      </c>
      <c r="C61" s="9">
        <f>(B61-135.855)+153.947</f>
        <v>155.28200000000001</v>
      </c>
      <c r="D61" s="9">
        <f t="shared" si="10"/>
        <v>1.544</v>
      </c>
      <c r="E61" s="9">
        <f t="shared" si="11"/>
        <v>15.484400000000001</v>
      </c>
      <c r="F61" s="8">
        <v>20.67</v>
      </c>
      <c r="G61" s="8">
        <v>0.61</v>
      </c>
      <c r="H61" s="8">
        <v>3.73</v>
      </c>
      <c r="I61" s="8" t="s">
        <v>26</v>
      </c>
      <c r="J61" s="8" t="s">
        <v>27</v>
      </c>
      <c r="K61" s="8">
        <v>34.1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9">
        <f t="shared" si="12"/>
        <v>0</v>
      </c>
      <c r="R61" s="9">
        <f t="shared" si="13"/>
        <v>0</v>
      </c>
      <c r="S61" s="9">
        <f t="shared" si="14"/>
        <v>0</v>
      </c>
      <c r="T61" s="9">
        <f t="shared" si="4"/>
        <v>0</v>
      </c>
    </row>
    <row r="62" spans="1:20" x14ac:dyDescent="0.2">
      <c r="A62" s="7" t="s">
        <v>92</v>
      </c>
      <c r="B62" s="8">
        <v>135.94999999999999</v>
      </c>
      <c r="C62" s="9">
        <f>(B62-134.168)+153.947</f>
        <v>155.72899999999998</v>
      </c>
      <c r="D62" s="9">
        <f t="shared" si="10"/>
        <v>1.5469999999999999</v>
      </c>
      <c r="E62" s="9">
        <f t="shared" si="11"/>
        <v>15.484400000000001</v>
      </c>
      <c r="F62" s="8">
        <v>20.045999999999992</v>
      </c>
      <c r="G62" s="8">
        <v>0.59</v>
      </c>
      <c r="H62" s="8">
        <v>1.25</v>
      </c>
      <c r="I62" s="8" t="s">
        <v>61</v>
      </c>
      <c r="J62" s="8" t="s">
        <v>62</v>
      </c>
      <c r="K62" s="8">
        <v>35.4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9">
        <f t="shared" si="12"/>
        <v>0</v>
      </c>
      <c r="R62" s="9">
        <f t="shared" si="13"/>
        <v>0</v>
      </c>
      <c r="S62" s="9">
        <f t="shared" si="14"/>
        <v>0</v>
      </c>
      <c r="T62" s="9">
        <f t="shared" si="4"/>
        <v>0</v>
      </c>
    </row>
    <row r="63" spans="1:20" x14ac:dyDescent="0.2">
      <c r="A63" s="7" t="s">
        <v>93</v>
      </c>
      <c r="B63" s="8">
        <v>137.69</v>
      </c>
      <c r="C63" s="9">
        <f>(B63-135.855)+153.947</f>
        <v>155.78200000000001</v>
      </c>
      <c r="D63" s="9">
        <f t="shared" si="10"/>
        <v>1.5469999999999999</v>
      </c>
      <c r="E63" s="9">
        <f t="shared" si="11"/>
        <v>15.484400000000001</v>
      </c>
      <c r="F63" s="8">
        <v>21.63</v>
      </c>
      <c r="G63" s="8">
        <v>0.64</v>
      </c>
      <c r="H63" s="8">
        <v>2.64</v>
      </c>
      <c r="I63" s="8" t="s">
        <v>26</v>
      </c>
      <c r="J63" s="8" t="s">
        <v>27</v>
      </c>
      <c r="K63" s="8">
        <v>36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9">
        <f t="shared" si="12"/>
        <v>0</v>
      </c>
      <c r="R63" s="9">
        <f t="shared" si="13"/>
        <v>0</v>
      </c>
      <c r="S63" s="9">
        <f t="shared" si="14"/>
        <v>0</v>
      </c>
      <c r="T63" s="9">
        <f t="shared" si="4"/>
        <v>0</v>
      </c>
    </row>
    <row r="64" spans="1:20" x14ac:dyDescent="0.2">
      <c r="A64" s="7" t="s">
        <v>94</v>
      </c>
      <c r="B64" s="8">
        <v>136.44999999999999</v>
      </c>
      <c r="C64" s="9">
        <f>(B64-134.168)+153.947</f>
        <v>156.22899999999998</v>
      </c>
      <c r="D64" s="9">
        <f t="shared" si="10"/>
        <v>1.55</v>
      </c>
      <c r="E64" s="9">
        <f t="shared" si="11"/>
        <v>15.484400000000001</v>
      </c>
      <c r="F64" s="8">
        <v>18.908999999999992</v>
      </c>
      <c r="G64" s="8">
        <v>0.56000000000000005</v>
      </c>
      <c r="H64" s="8">
        <v>0.95</v>
      </c>
      <c r="I64" s="8" t="s">
        <v>61</v>
      </c>
      <c r="J64" s="8" t="s">
        <v>62</v>
      </c>
      <c r="K64" s="8">
        <v>35.299999999999997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9">
        <f t="shared" si="12"/>
        <v>0</v>
      </c>
      <c r="R64" s="9">
        <f t="shared" si="13"/>
        <v>0</v>
      </c>
      <c r="S64" s="9">
        <f t="shared" si="14"/>
        <v>0</v>
      </c>
      <c r="T64" s="9">
        <f t="shared" si="4"/>
        <v>0</v>
      </c>
    </row>
    <row r="65" spans="1:20" x14ac:dyDescent="0.2">
      <c r="A65" s="7" t="s">
        <v>95</v>
      </c>
      <c r="B65" s="8">
        <v>138.19</v>
      </c>
      <c r="C65" s="9">
        <f>(B65-135.855)+153.947</f>
        <v>156.28200000000001</v>
      </c>
      <c r="D65" s="9">
        <f t="shared" si="10"/>
        <v>1.5509999999999999</v>
      </c>
      <c r="E65" s="9">
        <f t="shared" si="11"/>
        <v>15.484400000000001</v>
      </c>
      <c r="F65" s="8">
        <v>22.159999999999997</v>
      </c>
      <c r="G65" s="8">
        <v>0.65</v>
      </c>
      <c r="H65" s="8">
        <v>2.84</v>
      </c>
      <c r="I65" s="8" t="s">
        <v>26</v>
      </c>
      <c r="J65" s="8" t="s">
        <v>27</v>
      </c>
      <c r="K65" s="8">
        <v>35.1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9">
        <f t="shared" si="12"/>
        <v>0</v>
      </c>
      <c r="R65" s="9">
        <f t="shared" si="13"/>
        <v>0</v>
      </c>
      <c r="S65" s="9">
        <f t="shared" si="14"/>
        <v>0</v>
      </c>
      <c r="T65" s="9">
        <f t="shared" si="4"/>
        <v>0</v>
      </c>
    </row>
    <row r="66" spans="1:20" x14ac:dyDescent="0.2">
      <c r="A66" s="7" t="s">
        <v>96</v>
      </c>
      <c r="B66" s="8">
        <v>137.05000000000001</v>
      </c>
      <c r="C66" s="9">
        <f t="shared" ref="C66:C71" si="16">(B66-134.168)+153.947</f>
        <v>156.82900000000001</v>
      </c>
      <c r="D66" s="9">
        <f t="shared" si="10"/>
        <v>1.554</v>
      </c>
      <c r="E66" s="9">
        <f t="shared" si="11"/>
        <v>15.484400000000001</v>
      </c>
      <c r="F66" s="8">
        <v>21.122</v>
      </c>
      <c r="G66" s="8">
        <v>0.62</v>
      </c>
      <c r="H66" s="8">
        <v>1.28</v>
      </c>
      <c r="I66" s="8" t="s">
        <v>61</v>
      </c>
      <c r="J66" s="8" t="s">
        <v>62</v>
      </c>
      <c r="K66" s="8">
        <v>36.299999999999997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9">
        <f t="shared" si="12"/>
        <v>0</v>
      </c>
      <c r="R66" s="9">
        <f t="shared" si="13"/>
        <v>0</v>
      </c>
      <c r="S66" s="9">
        <f t="shared" si="14"/>
        <v>0</v>
      </c>
      <c r="T66" s="9">
        <f t="shared" si="4"/>
        <v>0</v>
      </c>
    </row>
    <row r="67" spans="1:20" x14ac:dyDescent="0.2">
      <c r="A67" s="7" t="s">
        <v>97</v>
      </c>
      <c r="B67" s="8">
        <v>137.55000000000001</v>
      </c>
      <c r="C67" s="9">
        <f t="shared" si="16"/>
        <v>157.32900000000001</v>
      </c>
      <c r="D67" s="9">
        <f t="shared" si="10"/>
        <v>1.5569999999999999</v>
      </c>
      <c r="E67" s="9">
        <f t="shared" si="11"/>
        <v>15.484400000000001</v>
      </c>
      <c r="F67" s="8">
        <v>21.163000000000004</v>
      </c>
      <c r="G67" s="8">
        <v>0.62</v>
      </c>
      <c r="H67" s="8">
        <v>1.06</v>
      </c>
      <c r="I67" s="8" t="s">
        <v>61</v>
      </c>
      <c r="J67" s="8" t="s">
        <v>62</v>
      </c>
      <c r="K67" s="8">
        <v>36.1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9">
        <f t="shared" si="12"/>
        <v>0</v>
      </c>
      <c r="R67" s="9">
        <f t="shared" si="13"/>
        <v>0</v>
      </c>
      <c r="S67" s="9">
        <f t="shared" si="14"/>
        <v>0</v>
      </c>
      <c r="T67" s="9">
        <f t="shared" si="4"/>
        <v>0</v>
      </c>
    </row>
    <row r="68" spans="1:20" x14ac:dyDescent="0.2">
      <c r="A68" s="7" t="s">
        <v>98</v>
      </c>
      <c r="B68" s="8">
        <v>138.05000000000001</v>
      </c>
      <c r="C68" s="9">
        <f t="shared" si="16"/>
        <v>157.82900000000001</v>
      </c>
      <c r="D68" s="9">
        <f t="shared" si="10"/>
        <v>1.5609999999999999</v>
      </c>
      <c r="E68" s="9">
        <f t="shared" si="11"/>
        <v>15.484400000000001</v>
      </c>
      <c r="F68" s="8">
        <v>13.936</v>
      </c>
      <c r="G68" s="8">
        <v>0.41</v>
      </c>
      <c r="H68" s="8">
        <v>0.99</v>
      </c>
      <c r="I68" s="8" t="s">
        <v>61</v>
      </c>
      <c r="J68" s="8" t="s">
        <v>62</v>
      </c>
      <c r="K68" s="8">
        <v>37.200000000000003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9">
        <f t="shared" ref="Q68:Q99" si="17">ROUND(E68/34*L68,2)</f>
        <v>0</v>
      </c>
      <c r="R68" s="9">
        <f t="shared" ref="R68:R99" si="18">ROUND(E68/34*N68,2)</f>
        <v>0</v>
      </c>
      <c r="S68" s="9">
        <f t="shared" ref="S68:S99" si="19">ROUND(O68/34*E68,2)</f>
        <v>0</v>
      </c>
      <c r="T68" s="9">
        <f t="shared" si="4"/>
        <v>0</v>
      </c>
    </row>
    <row r="69" spans="1:20" x14ac:dyDescent="0.2">
      <c r="A69" s="7" t="s">
        <v>99</v>
      </c>
      <c r="B69" s="8">
        <v>138.55000000000001</v>
      </c>
      <c r="C69" s="9">
        <f t="shared" si="16"/>
        <v>158.32900000000001</v>
      </c>
      <c r="D69" s="9">
        <f t="shared" si="10"/>
        <v>1.5640000000000001</v>
      </c>
      <c r="E69" s="9">
        <f t="shared" si="11"/>
        <v>15.484400000000001</v>
      </c>
      <c r="F69" s="8">
        <v>20.689000000000007</v>
      </c>
      <c r="G69" s="8">
        <v>0.61</v>
      </c>
      <c r="H69" s="8">
        <v>1.51</v>
      </c>
      <c r="I69" s="8" t="s">
        <v>61</v>
      </c>
      <c r="J69" s="8" t="s">
        <v>62</v>
      </c>
      <c r="K69" s="8">
        <v>36.4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9">
        <f t="shared" si="17"/>
        <v>0</v>
      </c>
      <c r="R69" s="9">
        <f t="shared" si="18"/>
        <v>0</v>
      </c>
      <c r="S69" s="9">
        <f t="shared" si="19"/>
        <v>0</v>
      </c>
      <c r="T69" s="9">
        <f t="shared" ref="T69:T132" si="20">ROUND(P69/34*E69,2)</f>
        <v>0</v>
      </c>
    </row>
    <row r="70" spans="1:20" x14ac:dyDescent="0.2">
      <c r="A70" s="7" t="s">
        <v>100</v>
      </c>
      <c r="B70" s="8">
        <v>139.05000000000001</v>
      </c>
      <c r="C70" s="9">
        <f t="shared" si="16"/>
        <v>158.82900000000001</v>
      </c>
      <c r="D70" s="9">
        <f t="shared" si="10"/>
        <v>1.5669999999999999</v>
      </c>
      <c r="E70" s="9">
        <f t="shared" si="11"/>
        <v>15.484400000000001</v>
      </c>
      <c r="F70" s="8">
        <v>16.928999999999995</v>
      </c>
      <c r="G70" s="8">
        <v>0.5</v>
      </c>
      <c r="H70" s="8">
        <v>1.69</v>
      </c>
      <c r="I70" s="8" t="s">
        <v>61</v>
      </c>
      <c r="J70" s="8" t="s">
        <v>62</v>
      </c>
      <c r="K70" s="8" t="s">
        <v>28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9">
        <f t="shared" si="17"/>
        <v>0</v>
      </c>
      <c r="R70" s="9">
        <f t="shared" si="18"/>
        <v>0</v>
      </c>
      <c r="S70" s="9">
        <f t="shared" si="19"/>
        <v>0</v>
      </c>
      <c r="T70" s="9">
        <f t="shared" si="20"/>
        <v>0</v>
      </c>
    </row>
    <row r="71" spans="1:20" x14ac:dyDescent="0.2">
      <c r="A71" s="7" t="s">
        <v>101</v>
      </c>
      <c r="B71" s="8">
        <v>139.55000000000001</v>
      </c>
      <c r="C71" s="9">
        <f t="shared" si="16"/>
        <v>159.32900000000001</v>
      </c>
      <c r="D71" s="9">
        <f t="shared" si="10"/>
        <v>1.57</v>
      </c>
      <c r="E71" s="9">
        <f t="shared" si="11"/>
        <v>15.484400000000001</v>
      </c>
      <c r="F71" s="8">
        <v>23.14</v>
      </c>
      <c r="G71" s="8">
        <v>0.68</v>
      </c>
      <c r="H71" s="8">
        <v>1.53</v>
      </c>
      <c r="I71" s="8" t="s">
        <v>61</v>
      </c>
      <c r="J71" s="8" t="s">
        <v>62</v>
      </c>
      <c r="K71" s="8">
        <v>37.200000000000003</v>
      </c>
      <c r="L71" s="8">
        <v>3</v>
      </c>
      <c r="M71" s="8">
        <v>2</v>
      </c>
      <c r="N71" s="8">
        <v>0</v>
      </c>
      <c r="O71" s="8">
        <v>1</v>
      </c>
      <c r="P71" s="8">
        <v>0</v>
      </c>
      <c r="Q71" s="9">
        <f t="shared" si="17"/>
        <v>1.37</v>
      </c>
      <c r="R71" s="9">
        <f t="shared" si="18"/>
        <v>0</v>
      </c>
      <c r="S71" s="9">
        <f t="shared" si="19"/>
        <v>0.46</v>
      </c>
      <c r="T71" s="9">
        <f t="shared" si="20"/>
        <v>0</v>
      </c>
    </row>
    <row r="72" spans="1:20" x14ac:dyDescent="0.2">
      <c r="A72" s="7" t="s">
        <v>102</v>
      </c>
      <c r="B72" s="8">
        <v>138.69</v>
      </c>
      <c r="C72" s="9">
        <f t="shared" ref="C72:C82" si="21">(B72-138.315)+159.427</f>
        <v>159.80199999999999</v>
      </c>
      <c r="D72" s="9">
        <f t="shared" si="10"/>
        <v>1.573</v>
      </c>
      <c r="E72" s="9">
        <f t="shared" si="11"/>
        <v>15.484400000000001</v>
      </c>
      <c r="F72" s="8">
        <v>19.369999999999997</v>
      </c>
      <c r="G72" s="8">
        <v>0.56999999999999995</v>
      </c>
      <c r="H72" s="8">
        <v>4.75</v>
      </c>
      <c r="I72" s="8" t="s">
        <v>26</v>
      </c>
      <c r="J72" s="8" t="s">
        <v>27</v>
      </c>
      <c r="K72" s="8">
        <v>35.299999999999997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9">
        <f t="shared" si="17"/>
        <v>0</v>
      </c>
      <c r="R72" s="9">
        <f t="shared" si="18"/>
        <v>0</v>
      </c>
      <c r="S72" s="9">
        <f t="shared" si="19"/>
        <v>0</v>
      </c>
      <c r="T72" s="9">
        <f t="shared" si="20"/>
        <v>0</v>
      </c>
    </row>
    <row r="73" spans="1:20" x14ac:dyDescent="0.2">
      <c r="A73" s="7" t="s">
        <v>103</v>
      </c>
      <c r="B73" s="8">
        <v>139.19</v>
      </c>
      <c r="C73" s="9">
        <f t="shared" si="21"/>
        <v>160.30199999999999</v>
      </c>
      <c r="D73" s="9">
        <f t="shared" si="10"/>
        <v>1.577</v>
      </c>
      <c r="E73" s="9">
        <f t="shared" si="11"/>
        <v>15.484400000000001</v>
      </c>
      <c r="F73" s="8">
        <v>22.4</v>
      </c>
      <c r="G73" s="8">
        <v>0.66</v>
      </c>
      <c r="H73" s="8">
        <v>2.54</v>
      </c>
      <c r="I73" s="8" t="s">
        <v>26</v>
      </c>
      <c r="J73" s="8" t="s">
        <v>27</v>
      </c>
      <c r="K73" s="8">
        <v>35.700000000000003</v>
      </c>
      <c r="L73" s="8">
        <v>1</v>
      </c>
      <c r="M73" s="8">
        <v>1</v>
      </c>
      <c r="N73" s="8">
        <v>0</v>
      </c>
      <c r="O73" s="8">
        <v>0</v>
      </c>
      <c r="P73" s="8">
        <v>1</v>
      </c>
      <c r="Q73" s="9">
        <f t="shared" si="17"/>
        <v>0.46</v>
      </c>
      <c r="R73" s="9">
        <f t="shared" si="18"/>
        <v>0</v>
      </c>
      <c r="S73" s="9">
        <f t="shared" si="19"/>
        <v>0</v>
      </c>
      <c r="T73" s="9">
        <f t="shared" si="20"/>
        <v>0.46</v>
      </c>
    </row>
    <row r="74" spans="1:20" x14ac:dyDescent="0.2">
      <c r="A74" s="7" t="s">
        <v>104</v>
      </c>
      <c r="B74" s="8">
        <v>139.69</v>
      </c>
      <c r="C74" s="9">
        <f t="shared" si="21"/>
        <v>160.80199999999999</v>
      </c>
      <c r="D74" s="9">
        <f t="shared" si="10"/>
        <v>1.58</v>
      </c>
      <c r="E74" s="9">
        <f t="shared" si="11"/>
        <v>15.484400000000001</v>
      </c>
      <c r="F74" s="8">
        <v>22.68</v>
      </c>
      <c r="G74" s="8">
        <v>0.67</v>
      </c>
      <c r="H74" s="8">
        <v>5.25</v>
      </c>
      <c r="I74" s="8" t="s">
        <v>26</v>
      </c>
      <c r="J74" s="8" t="s">
        <v>27</v>
      </c>
      <c r="K74" s="8">
        <v>32.9</v>
      </c>
      <c r="L74" s="8">
        <v>2</v>
      </c>
      <c r="M74" s="8">
        <v>2</v>
      </c>
      <c r="N74" s="8">
        <v>1</v>
      </c>
      <c r="O74" s="8">
        <v>1</v>
      </c>
      <c r="P74" s="8">
        <v>0</v>
      </c>
      <c r="Q74" s="9">
        <f t="shared" si="17"/>
        <v>0.91</v>
      </c>
      <c r="R74" s="9">
        <f t="shared" si="18"/>
        <v>0.46</v>
      </c>
      <c r="S74" s="9">
        <f t="shared" si="19"/>
        <v>0.46</v>
      </c>
      <c r="T74" s="9">
        <f t="shared" si="20"/>
        <v>0</v>
      </c>
    </row>
    <row r="75" spans="1:20" x14ac:dyDescent="0.2">
      <c r="A75" s="7" t="s">
        <v>105</v>
      </c>
      <c r="B75" s="8">
        <v>140.19</v>
      </c>
      <c r="C75" s="9">
        <f t="shared" si="21"/>
        <v>161.30199999999999</v>
      </c>
      <c r="D75" s="9">
        <f t="shared" si="10"/>
        <v>1.583</v>
      </c>
      <c r="E75" s="9">
        <f t="shared" si="11"/>
        <v>15.484400000000001</v>
      </c>
      <c r="F75" s="8">
        <v>29.759999999999998</v>
      </c>
      <c r="G75" s="8">
        <v>0.88</v>
      </c>
      <c r="H75" s="8">
        <v>1.65</v>
      </c>
      <c r="I75" s="8" t="s">
        <v>42</v>
      </c>
      <c r="J75" s="8" t="s">
        <v>34</v>
      </c>
      <c r="K75" s="8">
        <v>33.200000000000003</v>
      </c>
      <c r="L75" s="8">
        <v>9</v>
      </c>
      <c r="M75" s="8">
        <v>4</v>
      </c>
      <c r="N75" s="8">
        <v>0</v>
      </c>
      <c r="O75" s="8">
        <v>1</v>
      </c>
      <c r="P75" s="8">
        <v>6</v>
      </c>
      <c r="Q75" s="9">
        <f t="shared" si="17"/>
        <v>4.0999999999999996</v>
      </c>
      <c r="R75" s="9">
        <f t="shared" si="18"/>
        <v>0</v>
      </c>
      <c r="S75" s="9">
        <f t="shared" si="19"/>
        <v>0.46</v>
      </c>
      <c r="T75" s="9">
        <f t="shared" si="20"/>
        <v>2.73</v>
      </c>
    </row>
    <row r="76" spans="1:20" x14ac:dyDescent="0.2">
      <c r="A76" s="7" t="s">
        <v>106</v>
      </c>
      <c r="B76" s="8">
        <v>140.69</v>
      </c>
      <c r="C76" s="9">
        <f t="shared" si="21"/>
        <v>161.80199999999999</v>
      </c>
      <c r="D76" s="9">
        <f t="shared" si="10"/>
        <v>1.5860000000000001</v>
      </c>
      <c r="E76" s="9">
        <f t="shared" si="11"/>
        <v>15.484400000000001</v>
      </c>
      <c r="F76" s="8">
        <v>28.599999999999994</v>
      </c>
      <c r="G76" s="8">
        <v>0.84</v>
      </c>
      <c r="H76" s="8">
        <v>1.1200000000000001</v>
      </c>
      <c r="I76" s="8" t="s">
        <v>42</v>
      </c>
      <c r="J76" s="8" t="s">
        <v>34</v>
      </c>
      <c r="K76" s="8">
        <v>27.9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9">
        <f t="shared" si="17"/>
        <v>0</v>
      </c>
      <c r="R76" s="9">
        <f t="shared" si="18"/>
        <v>0</v>
      </c>
      <c r="S76" s="9">
        <f t="shared" si="19"/>
        <v>0</v>
      </c>
      <c r="T76" s="9">
        <f t="shared" si="20"/>
        <v>0</v>
      </c>
    </row>
    <row r="77" spans="1:20" x14ac:dyDescent="0.2">
      <c r="A77" s="7" t="s">
        <v>107</v>
      </c>
      <c r="B77" s="8">
        <v>141.19</v>
      </c>
      <c r="C77" s="9">
        <f t="shared" si="21"/>
        <v>162.30199999999999</v>
      </c>
      <c r="D77" s="9">
        <f t="shared" si="10"/>
        <v>1.589</v>
      </c>
      <c r="E77" s="9">
        <f t="shared" si="11"/>
        <v>15.484400000000001</v>
      </c>
      <c r="F77" s="8">
        <v>26.589999999999996</v>
      </c>
      <c r="G77" s="8">
        <v>0.78</v>
      </c>
      <c r="H77" s="8">
        <v>2.11</v>
      </c>
      <c r="I77" s="8" t="s">
        <v>42</v>
      </c>
      <c r="J77" s="8" t="s">
        <v>34</v>
      </c>
      <c r="K77" s="8">
        <v>34.799999999999997</v>
      </c>
      <c r="L77" s="8">
        <v>3</v>
      </c>
      <c r="M77" s="8">
        <v>3</v>
      </c>
      <c r="N77" s="8">
        <v>0</v>
      </c>
      <c r="O77" s="8">
        <v>1</v>
      </c>
      <c r="P77" s="8">
        <v>1</v>
      </c>
      <c r="Q77" s="9">
        <f t="shared" si="17"/>
        <v>1.37</v>
      </c>
      <c r="R77" s="9">
        <f t="shared" si="18"/>
        <v>0</v>
      </c>
      <c r="S77" s="9">
        <f t="shared" si="19"/>
        <v>0.46</v>
      </c>
      <c r="T77" s="9">
        <f t="shared" si="20"/>
        <v>0.46</v>
      </c>
    </row>
    <row r="78" spans="1:20" x14ac:dyDescent="0.2">
      <c r="A78" s="7" t="s">
        <v>108</v>
      </c>
      <c r="B78" s="8">
        <v>141.72999999999999</v>
      </c>
      <c r="C78" s="9">
        <f t="shared" si="21"/>
        <v>162.84199999999998</v>
      </c>
      <c r="D78" s="9">
        <f t="shared" si="10"/>
        <v>1.593</v>
      </c>
      <c r="E78" s="9">
        <f t="shared" si="11"/>
        <v>15.484400000000001</v>
      </c>
      <c r="F78" s="8">
        <v>29.29</v>
      </c>
      <c r="G78" s="8">
        <v>0.86</v>
      </c>
      <c r="H78" s="8">
        <v>3.45</v>
      </c>
      <c r="I78" s="8" t="s">
        <v>109</v>
      </c>
      <c r="J78" s="8" t="s">
        <v>62</v>
      </c>
      <c r="K78" s="8">
        <v>32.700000000000003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9">
        <f t="shared" si="17"/>
        <v>0</v>
      </c>
      <c r="R78" s="9">
        <f t="shared" si="18"/>
        <v>0</v>
      </c>
      <c r="S78" s="9">
        <f t="shared" si="19"/>
        <v>0</v>
      </c>
      <c r="T78" s="9">
        <f t="shared" si="20"/>
        <v>0</v>
      </c>
    </row>
    <row r="79" spans="1:20" x14ac:dyDescent="0.2">
      <c r="A79" s="7" t="s">
        <v>110</v>
      </c>
      <c r="B79" s="8">
        <v>142.22999999999999</v>
      </c>
      <c r="C79" s="9">
        <f t="shared" si="21"/>
        <v>163.34199999999998</v>
      </c>
      <c r="D79" s="9">
        <f t="shared" si="10"/>
        <v>1.5960000000000001</v>
      </c>
      <c r="E79" s="9">
        <f t="shared" si="11"/>
        <v>15.484400000000001</v>
      </c>
      <c r="F79" s="8">
        <v>18.649999999999999</v>
      </c>
      <c r="G79" s="8">
        <v>0.55000000000000004</v>
      </c>
      <c r="H79" s="8">
        <v>2.4700000000000002</v>
      </c>
      <c r="I79" s="8" t="s">
        <v>109</v>
      </c>
      <c r="J79" s="8" t="s">
        <v>62</v>
      </c>
      <c r="K79" s="8">
        <v>31.8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9">
        <f t="shared" si="17"/>
        <v>0</v>
      </c>
      <c r="R79" s="9">
        <f t="shared" si="18"/>
        <v>0</v>
      </c>
      <c r="S79" s="9">
        <f t="shared" si="19"/>
        <v>0</v>
      </c>
      <c r="T79" s="9">
        <f t="shared" si="20"/>
        <v>0</v>
      </c>
    </row>
    <row r="80" spans="1:20" x14ac:dyDescent="0.2">
      <c r="A80" s="7" t="s">
        <v>111</v>
      </c>
      <c r="B80" s="8">
        <v>142.72999999999999</v>
      </c>
      <c r="C80" s="9">
        <f t="shared" si="21"/>
        <v>163.84199999999998</v>
      </c>
      <c r="D80" s="9">
        <f t="shared" si="10"/>
        <v>1.599</v>
      </c>
      <c r="E80" s="9">
        <f t="shared" si="11"/>
        <v>15.484400000000001</v>
      </c>
      <c r="F80" s="8">
        <v>23.81</v>
      </c>
      <c r="G80" s="8">
        <v>0.7</v>
      </c>
      <c r="H80" s="8">
        <v>2.77</v>
      </c>
      <c r="I80" s="8" t="s">
        <v>109</v>
      </c>
      <c r="J80" s="8" t="s">
        <v>62</v>
      </c>
      <c r="K80" s="8">
        <v>32.4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9">
        <f t="shared" si="17"/>
        <v>0</v>
      </c>
      <c r="R80" s="9">
        <f t="shared" si="18"/>
        <v>0</v>
      </c>
      <c r="S80" s="9">
        <f t="shared" si="19"/>
        <v>0</v>
      </c>
      <c r="T80" s="9">
        <f t="shared" si="20"/>
        <v>0</v>
      </c>
    </row>
    <row r="81" spans="1:20" x14ac:dyDescent="0.2">
      <c r="A81" s="7" t="s">
        <v>112</v>
      </c>
      <c r="B81" s="8">
        <v>143.22999999999999</v>
      </c>
      <c r="C81" s="9">
        <f t="shared" si="21"/>
        <v>164.34199999999998</v>
      </c>
      <c r="D81" s="9">
        <f t="shared" si="10"/>
        <v>1.603</v>
      </c>
      <c r="E81" s="9">
        <f t="shared" si="11"/>
        <v>15.484400000000001</v>
      </c>
      <c r="F81" s="8">
        <v>17.939999999999998</v>
      </c>
      <c r="G81" s="8">
        <v>0.53</v>
      </c>
      <c r="H81" s="8">
        <v>2.62</v>
      </c>
      <c r="I81" s="8" t="s">
        <v>109</v>
      </c>
      <c r="J81" s="8" t="s">
        <v>62</v>
      </c>
      <c r="K81" s="8">
        <v>33.299999999999997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9">
        <f t="shared" si="17"/>
        <v>0</v>
      </c>
      <c r="R81" s="9">
        <f t="shared" si="18"/>
        <v>0</v>
      </c>
      <c r="S81" s="9">
        <f t="shared" si="19"/>
        <v>0</v>
      </c>
      <c r="T81" s="9">
        <f t="shared" si="20"/>
        <v>0</v>
      </c>
    </row>
    <row r="82" spans="1:20" x14ac:dyDescent="0.2">
      <c r="A82" s="7" t="s">
        <v>113</v>
      </c>
      <c r="B82" s="8">
        <v>143.72999999999999</v>
      </c>
      <c r="C82" s="9">
        <f t="shared" si="21"/>
        <v>164.84199999999998</v>
      </c>
      <c r="D82" s="9">
        <f t="shared" si="10"/>
        <v>1.6060000000000001</v>
      </c>
      <c r="E82" s="9">
        <f t="shared" si="11"/>
        <v>15.484400000000001</v>
      </c>
      <c r="F82" s="8">
        <v>17.93</v>
      </c>
      <c r="G82" s="8">
        <v>0.53</v>
      </c>
      <c r="H82" s="8">
        <v>2.79</v>
      </c>
      <c r="I82" s="8" t="s">
        <v>109</v>
      </c>
      <c r="J82" s="8" t="s">
        <v>62</v>
      </c>
      <c r="K82" s="8">
        <v>33.9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9">
        <f t="shared" si="17"/>
        <v>0</v>
      </c>
      <c r="R82" s="9">
        <f t="shared" si="18"/>
        <v>0</v>
      </c>
      <c r="S82" s="9">
        <f t="shared" si="19"/>
        <v>0</v>
      </c>
      <c r="T82" s="9">
        <f t="shared" si="20"/>
        <v>0</v>
      </c>
    </row>
    <row r="83" spans="1:20" x14ac:dyDescent="0.2">
      <c r="A83" s="7" t="s">
        <v>114</v>
      </c>
      <c r="B83" s="8">
        <v>144.22999999999999</v>
      </c>
      <c r="C83" s="9">
        <f>(B83-144.21)+165.322</f>
        <v>165.34199999999998</v>
      </c>
      <c r="D83" s="9">
        <f t="shared" si="10"/>
        <v>1.609</v>
      </c>
      <c r="E83" s="9">
        <f t="shared" si="11"/>
        <v>15.484400000000001</v>
      </c>
      <c r="F83" s="8">
        <v>27.02</v>
      </c>
      <c r="G83" s="8">
        <v>0.79</v>
      </c>
      <c r="H83" s="8">
        <v>5.96</v>
      </c>
      <c r="I83" s="8" t="s">
        <v>109</v>
      </c>
      <c r="J83" s="8" t="s">
        <v>62</v>
      </c>
      <c r="K83" s="8">
        <v>32.1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9">
        <f t="shared" si="17"/>
        <v>0</v>
      </c>
      <c r="R83" s="9">
        <f t="shared" si="18"/>
        <v>0</v>
      </c>
      <c r="S83" s="9">
        <f t="shared" si="19"/>
        <v>0</v>
      </c>
      <c r="T83" s="9">
        <f t="shared" si="20"/>
        <v>0</v>
      </c>
    </row>
    <row r="84" spans="1:20" x14ac:dyDescent="0.2">
      <c r="A84" s="7" t="s">
        <v>115</v>
      </c>
      <c r="B84" s="8">
        <v>143.51999999999998</v>
      </c>
      <c r="C84" s="9">
        <f>(B84-143.358)+165.322</f>
        <v>165.48399999999998</v>
      </c>
      <c r="D84" s="9">
        <f t="shared" si="10"/>
        <v>1.61</v>
      </c>
      <c r="E84" s="9">
        <f t="shared" si="11"/>
        <v>15.484400000000001</v>
      </c>
      <c r="F84" s="8">
        <v>36.148000000000003</v>
      </c>
      <c r="G84" s="8">
        <v>1.06</v>
      </c>
      <c r="H84" s="8">
        <v>9.56</v>
      </c>
      <c r="I84" s="8" t="s">
        <v>61</v>
      </c>
      <c r="J84" s="8" t="s">
        <v>62</v>
      </c>
      <c r="K84" s="8">
        <v>43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9">
        <f t="shared" si="17"/>
        <v>0</v>
      </c>
      <c r="R84" s="9">
        <f t="shared" si="18"/>
        <v>0</v>
      </c>
      <c r="S84" s="9">
        <f t="shared" si="19"/>
        <v>0</v>
      </c>
      <c r="T84" s="9">
        <f t="shared" si="20"/>
        <v>0</v>
      </c>
    </row>
    <row r="85" spans="1:20" x14ac:dyDescent="0.2">
      <c r="A85" s="7" t="s">
        <v>116</v>
      </c>
      <c r="B85" s="8">
        <v>144.01999999999998</v>
      </c>
      <c r="C85" s="9">
        <f>(B85-143.358)+165.322</f>
        <v>165.98399999999998</v>
      </c>
      <c r="D85" s="9">
        <f t="shared" si="10"/>
        <v>1.613</v>
      </c>
      <c r="E85" s="9">
        <f t="shared" si="11"/>
        <v>15.484400000000001</v>
      </c>
      <c r="F85" s="8">
        <v>39.997</v>
      </c>
      <c r="G85" s="8">
        <v>1.18</v>
      </c>
      <c r="H85" s="8">
        <v>0.37</v>
      </c>
      <c r="I85" s="8" t="s">
        <v>33</v>
      </c>
      <c r="J85" s="8" t="s">
        <v>34</v>
      </c>
      <c r="K85" s="8">
        <v>35.4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9">
        <f t="shared" si="17"/>
        <v>0</v>
      </c>
      <c r="R85" s="9">
        <f t="shared" si="18"/>
        <v>0</v>
      </c>
      <c r="S85" s="9">
        <f t="shared" si="19"/>
        <v>0</v>
      </c>
      <c r="T85" s="9">
        <f t="shared" si="20"/>
        <v>0</v>
      </c>
    </row>
    <row r="86" spans="1:20" x14ac:dyDescent="0.2">
      <c r="A86" s="7" t="s">
        <v>117</v>
      </c>
      <c r="B86" s="8">
        <v>144.87</v>
      </c>
      <c r="C86" s="9">
        <f>(B86-143.358)+165.322</f>
        <v>166.834</v>
      </c>
      <c r="D86" s="9">
        <f t="shared" si="10"/>
        <v>1.619</v>
      </c>
      <c r="E86" s="9">
        <f t="shared" si="11"/>
        <v>15.484400000000001</v>
      </c>
      <c r="F86" s="8">
        <v>31.832000000000001</v>
      </c>
      <c r="G86" s="8">
        <v>0.94</v>
      </c>
      <c r="H86" s="8">
        <v>1.08</v>
      </c>
      <c r="I86" s="8" t="s">
        <v>26</v>
      </c>
      <c r="J86" s="8" t="s">
        <v>27</v>
      </c>
      <c r="K86" s="8">
        <v>35.9</v>
      </c>
      <c r="L86" s="8">
        <v>4</v>
      </c>
      <c r="M86" s="8">
        <v>3</v>
      </c>
      <c r="N86" s="8">
        <v>0</v>
      </c>
      <c r="O86" s="8">
        <v>2</v>
      </c>
      <c r="P86" s="8">
        <v>0</v>
      </c>
      <c r="Q86" s="9">
        <f t="shared" si="17"/>
        <v>1.82</v>
      </c>
      <c r="R86" s="9">
        <f t="shared" si="18"/>
        <v>0</v>
      </c>
      <c r="S86" s="9">
        <f t="shared" si="19"/>
        <v>0.91</v>
      </c>
      <c r="T86" s="9">
        <f t="shared" si="20"/>
        <v>0</v>
      </c>
    </row>
    <row r="87" spans="1:20" x14ac:dyDescent="0.2">
      <c r="A87" s="7" t="s">
        <v>118</v>
      </c>
      <c r="B87" s="8">
        <v>145.37</v>
      </c>
      <c r="C87" s="9">
        <f>(B87-143.358)+165.322</f>
        <v>167.334</v>
      </c>
      <c r="D87" s="9">
        <f t="shared" si="10"/>
        <v>1.6220000000000001</v>
      </c>
      <c r="E87" s="9">
        <f t="shared" si="11"/>
        <v>15.484400000000001</v>
      </c>
      <c r="F87" s="8">
        <v>29.155999999999992</v>
      </c>
      <c r="G87" s="8">
        <v>0.86</v>
      </c>
      <c r="H87" s="8">
        <v>1.55</v>
      </c>
      <c r="I87" s="8" t="s">
        <v>26</v>
      </c>
      <c r="J87" s="8" t="s">
        <v>27</v>
      </c>
      <c r="K87" s="8">
        <v>33.700000000000003</v>
      </c>
      <c r="L87" s="8">
        <v>5</v>
      </c>
      <c r="M87" s="8">
        <v>3</v>
      </c>
      <c r="N87" s="8">
        <v>1</v>
      </c>
      <c r="O87" s="8">
        <v>0</v>
      </c>
      <c r="P87" s="8">
        <v>1</v>
      </c>
      <c r="Q87" s="9">
        <f t="shared" si="17"/>
        <v>2.2799999999999998</v>
      </c>
      <c r="R87" s="9">
        <f t="shared" si="18"/>
        <v>0.46</v>
      </c>
      <c r="S87" s="9">
        <f t="shared" si="19"/>
        <v>0</v>
      </c>
      <c r="T87" s="9">
        <f t="shared" si="20"/>
        <v>0.46</v>
      </c>
    </row>
    <row r="88" spans="1:20" x14ac:dyDescent="0.2">
      <c r="A88" s="7" t="s">
        <v>119</v>
      </c>
      <c r="B88" s="8">
        <v>146.58000000000001</v>
      </c>
      <c r="C88" s="9">
        <f>(B88-144.21)+165.322</f>
        <v>167.69200000000001</v>
      </c>
      <c r="D88" s="9">
        <f t="shared" si="10"/>
        <v>1.6240000000000001</v>
      </c>
      <c r="E88" s="9">
        <f t="shared" si="11"/>
        <v>15.484400000000001</v>
      </c>
      <c r="F88" s="8">
        <v>21.24</v>
      </c>
      <c r="G88" s="8">
        <v>0.62</v>
      </c>
      <c r="H88" s="8">
        <v>3.53</v>
      </c>
      <c r="I88" s="8" t="s">
        <v>109</v>
      </c>
      <c r="J88" s="8" t="s">
        <v>62</v>
      </c>
      <c r="K88" s="8">
        <v>35.299999999999997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9">
        <f t="shared" si="17"/>
        <v>0</v>
      </c>
      <c r="R88" s="9">
        <f t="shared" si="18"/>
        <v>0</v>
      </c>
      <c r="S88" s="9">
        <f t="shared" si="19"/>
        <v>0</v>
      </c>
      <c r="T88" s="9">
        <f t="shared" si="20"/>
        <v>0</v>
      </c>
    </row>
    <row r="89" spans="1:20" x14ac:dyDescent="0.2">
      <c r="A89" s="7" t="s">
        <v>120</v>
      </c>
      <c r="B89" s="8">
        <v>146.04</v>
      </c>
      <c r="C89" s="9">
        <f>(B89-143.358)+165.322</f>
        <v>168.00399999999999</v>
      </c>
      <c r="D89" s="9">
        <f t="shared" si="10"/>
        <v>1.6259999999999999</v>
      </c>
      <c r="E89" s="9">
        <f t="shared" si="11"/>
        <v>15.484400000000001</v>
      </c>
      <c r="F89" s="8">
        <v>23.547999999999988</v>
      </c>
      <c r="G89" s="8">
        <v>0.69</v>
      </c>
      <c r="H89" s="8">
        <v>2.21</v>
      </c>
      <c r="I89" s="8" t="s">
        <v>26</v>
      </c>
      <c r="J89" s="8" t="s">
        <v>27</v>
      </c>
      <c r="K89" s="8">
        <v>34</v>
      </c>
      <c r="L89" s="8">
        <v>1</v>
      </c>
      <c r="M89" s="8">
        <v>1</v>
      </c>
      <c r="N89" s="8">
        <v>0</v>
      </c>
      <c r="O89" s="8">
        <v>0</v>
      </c>
      <c r="P89" s="8">
        <v>0</v>
      </c>
      <c r="Q89" s="9">
        <f t="shared" si="17"/>
        <v>0.46</v>
      </c>
      <c r="R89" s="9">
        <f t="shared" si="18"/>
        <v>0</v>
      </c>
      <c r="S89" s="9">
        <f t="shared" si="19"/>
        <v>0</v>
      </c>
      <c r="T89" s="9">
        <f t="shared" si="20"/>
        <v>0</v>
      </c>
    </row>
    <row r="90" spans="1:20" x14ac:dyDescent="0.2">
      <c r="A90" s="7" t="s">
        <v>121</v>
      </c>
      <c r="B90" s="8">
        <v>146.54</v>
      </c>
      <c r="C90" s="9">
        <f>(B90-143.358)+165.322</f>
        <v>168.50399999999999</v>
      </c>
      <c r="D90" s="9">
        <f t="shared" si="10"/>
        <v>1.63</v>
      </c>
      <c r="E90" s="9">
        <f t="shared" si="11"/>
        <v>15.484400000000001</v>
      </c>
      <c r="F90" s="8">
        <v>26.786999999999992</v>
      </c>
      <c r="G90" s="8">
        <v>0.79</v>
      </c>
      <c r="H90" s="8">
        <v>2.41</v>
      </c>
      <c r="I90" s="8" t="s">
        <v>26</v>
      </c>
      <c r="J90" s="8" t="s">
        <v>27</v>
      </c>
      <c r="K90" s="8">
        <v>35.1</v>
      </c>
      <c r="L90" s="8">
        <v>7</v>
      </c>
      <c r="M90" s="8">
        <v>3</v>
      </c>
      <c r="N90" s="8">
        <v>0</v>
      </c>
      <c r="O90" s="8">
        <v>2</v>
      </c>
      <c r="P90" s="8">
        <v>5</v>
      </c>
      <c r="Q90" s="9">
        <f t="shared" si="17"/>
        <v>3.19</v>
      </c>
      <c r="R90" s="9">
        <f t="shared" si="18"/>
        <v>0</v>
      </c>
      <c r="S90" s="9">
        <f t="shared" si="19"/>
        <v>0.91</v>
      </c>
      <c r="T90" s="9">
        <f t="shared" si="20"/>
        <v>2.2799999999999998</v>
      </c>
    </row>
    <row r="91" spans="1:20" x14ac:dyDescent="0.2">
      <c r="A91" s="7" t="s">
        <v>122</v>
      </c>
      <c r="B91" s="8">
        <v>147.04</v>
      </c>
      <c r="C91" s="9">
        <f>(B91-143.358)+165.322</f>
        <v>169.00399999999999</v>
      </c>
      <c r="D91" s="9">
        <f t="shared" si="10"/>
        <v>1.633</v>
      </c>
      <c r="E91" s="9">
        <f t="shared" si="11"/>
        <v>15.484400000000001</v>
      </c>
      <c r="F91" s="8">
        <v>24.281000000000006</v>
      </c>
      <c r="G91" s="8">
        <v>0.71</v>
      </c>
      <c r="H91" s="8">
        <v>2.36</v>
      </c>
      <c r="I91" s="8" t="s">
        <v>26</v>
      </c>
      <c r="J91" s="8" t="s">
        <v>27</v>
      </c>
      <c r="K91" s="8">
        <v>36.299999999999997</v>
      </c>
      <c r="L91" s="8">
        <v>1</v>
      </c>
      <c r="M91" s="8">
        <v>1</v>
      </c>
      <c r="N91" s="8">
        <v>0</v>
      </c>
      <c r="O91" s="8">
        <v>1</v>
      </c>
      <c r="P91" s="8">
        <v>0</v>
      </c>
      <c r="Q91" s="9">
        <f t="shared" si="17"/>
        <v>0.46</v>
      </c>
      <c r="R91" s="9">
        <f t="shared" si="18"/>
        <v>0</v>
      </c>
      <c r="S91" s="9">
        <f t="shared" si="19"/>
        <v>0.46</v>
      </c>
      <c r="T91" s="9">
        <f t="shared" si="20"/>
        <v>0</v>
      </c>
    </row>
    <row r="92" spans="1:20" x14ac:dyDescent="0.2">
      <c r="A92" s="7" t="s">
        <v>123</v>
      </c>
      <c r="B92" s="8">
        <v>147.08000000000001</v>
      </c>
      <c r="C92" s="9">
        <f t="shared" ref="C92:C102" si="22">(B92-146.754)+169.172</f>
        <v>169.49800000000002</v>
      </c>
      <c r="D92" s="9">
        <f t="shared" si="10"/>
        <v>1.6359999999999999</v>
      </c>
      <c r="E92" s="9">
        <f t="shared" si="11"/>
        <v>15.484400000000001</v>
      </c>
      <c r="F92" s="8">
        <v>18.509999999999998</v>
      </c>
      <c r="G92" s="8">
        <v>0.54</v>
      </c>
      <c r="H92" s="8">
        <v>2.92</v>
      </c>
      <c r="I92" s="8" t="s">
        <v>109</v>
      </c>
      <c r="J92" s="8" t="s">
        <v>62</v>
      </c>
      <c r="K92" s="8">
        <v>37.700000000000003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9">
        <f t="shared" si="17"/>
        <v>0</v>
      </c>
      <c r="R92" s="9">
        <f t="shared" si="18"/>
        <v>0</v>
      </c>
      <c r="S92" s="9">
        <f t="shared" si="19"/>
        <v>0</v>
      </c>
      <c r="T92" s="9">
        <f t="shared" si="20"/>
        <v>0</v>
      </c>
    </row>
    <row r="93" spans="1:20" x14ac:dyDescent="0.2">
      <c r="A93" s="7" t="s">
        <v>124</v>
      </c>
      <c r="B93" s="8">
        <v>147.58000000000001</v>
      </c>
      <c r="C93" s="9">
        <f t="shared" si="22"/>
        <v>169.99800000000002</v>
      </c>
      <c r="D93" s="9">
        <f t="shared" si="10"/>
        <v>1.639</v>
      </c>
      <c r="E93" s="9">
        <f t="shared" si="11"/>
        <v>15.484400000000001</v>
      </c>
      <c r="F93" s="8">
        <v>18.369999999999997</v>
      </c>
      <c r="G93" s="8">
        <v>0.54</v>
      </c>
      <c r="H93" s="8">
        <v>4.08</v>
      </c>
      <c r="I93" s="8" t="s">
        <v>109</v>
      </c>
      <c r="J93" s="8" t="s">
        <v>62</v>
      </c>
      <c r="K93" s="8">
        <v>39.5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9">
        <f t="shared" si="17"/>
        <v>0</v>
      </c>
      <c r="R93" s="9">
        <f t="shared" si="18"/>
        <v>0</v>
      </c>
      <c r="S93" s="9">
        <f t="shared" si="19"/>
        <v>0</v>
      </c>
      <c r="T93" s="9">
        <f t="shared" si="20"/>
        <v>0</v>
      </c>
    </row>
    <row r="94" spans="1:20" x14ac:dyDescent="0.2">
      <c r="A94" s="7" t="s">
        <v>125</v>
      </c>
      <c r="B94" s="8">
        <v>148.03</v>
      </c>
      <c r="C94" s="9">
        <f t="shared" si="22"/>
        <v>170.44800000000001</v>
      </c>
      <c r="D94" s="9">
        <f t="shared" ref="D94:D132" si="23">ROUND((1.75-1.455)/(187.156-141.477)*C94-(1.75*141.477-1.455*187.156)/(187.156-141.477),3)</f>
        <v>1.6419999999999999</v>
      </c>
      <c r="E94" s="9">
        <f t="shared" si="11"/>
        <v>15.484400000000001</v>
      </c>
      <c r="F94" s="8">
        <v>19.45</v>
      </c>
      <c r="G94" s="8">
        <v>0.56999999999999995</v>
      </c>
      <c r="H94" s="8">
        <v>4.1100000000000003</v>
      </c>
      <c r="I94" s="8" t="s">
        <v>109</v>
      </c>
      <c r="J94" s="8" t="s">
        <v>62</v>
      </c>
      <c r="K94" s="8">
        <v>36.200000000000003</v>
      </c>
      <c r="L94" s="8">
        <v>3</v>
      </c>
      <c r="M94" s="8">
        <v>3</v>
      </c>
      <c r="N94" s="8">
        <v>0</v>
      </c>
      <c r="O94" s="8">
        <v>2</v>
      </c>
      <c r="P94" s="8">
        <v>0</v>
      </c>
      <c r="Q94" s="9">
        <f t="shared" si="17"/>
        <v>1.37</v>
      </c>
      <c r="R94" s="9">
        <f t="shared" si="18"/>
        <v>0</v>
      </c>
      <c r="S94" s="9">
        <f t="shared" si="19"/>
        <v>0.91</v>
      </c>
      <c r="T94" s="9">
        <f t="shared" si="20"/>
        <v>0</v>
      </c>
    </row>
    <row r="95" spans="1:20" x14ac:dyDescent="0.2">
      <c r="A95" s="7" t="s">
        <v>126</v>
      </c>
      <c r="B95" s="8">
        <v>148.53</v>
      </c>
      <c r="C95" s="9">
        <f t="shared" si="22"/>
        <v>170.94800000000001</v>
      </c>
      <c r="D95" s="9">
        <f t="shared" si="23"/>
        <v>1.645</v>
      </c>
      <c r="E95" s="9">
        <f t="shared" ref="E95:E132" si="24">ROUND((187.156-141.477)/(1.75-1.455)/10,4)</f>
        <v>15.484400000000001</v>
      </c>
      <c r="F95" s="8">
        <v>19.739999999999998</v>
      </c>
      <c r="G95" s="8">
        <v>0.57999999999999996</v>
      </c>
      <c r="H95" s="8">
        <v>4.51</v>
      </c>
      <c r="I95" s="8" t="s">
        <v>109</v>
      </c>
      <c r="J95" s="8" t="s">
        <v>62</v>
      </c>
      <c r="K95" s="8">
        <v>35.799999999999997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9">
        <f t="shared" si="17"/>
        <v>0</v>
      </c>
      <c r="R95" s="9">
        <f t="shared" si="18"/>
        <v>0</v>
      </c>
      <c r="S95" s="9">
        <f t="shared" si="19"/>
        <v>0</v>
      </c>
      <c r="T95" s="9">
        <f t="shared" si="20"/>
        <v>0</v>
      </c>
    </row>
    <row r="96" spans="1:20" x14ac:dyDescent="0.2">
      <c r="A96" s="7" t="s">
        <v>127</v>
      </c>
      <c r="B96" s="8">
        <v>149.03</v>
      </c>
      <c r="C96" s="9">
        <f t="shared" si="22"/>
        <v>171.44800000000001</v>
      </c>
      <c r="D96" s="9">
        <f t="shared" si="23"/>
        <v>1.649</v>
      </c>
      <c r="E96" s="9">
        <f t="shared" si="24"/>
        <v>15.484400000000001</v>
      </c>
      <c r="F96" s="8">
        <v>17.97</v>
      </c>
      <c r="G96" s="8">
        <v>0.53</v>
      </c>
      <c r="H96" s="8">
        <v>3.39</v>
      </c>
      <c r="I96" s="8" t="s">
        <v>109</v>
      </c>
      <c r="J96" s="8" t="s">
        <v>62</v>
      </c>
      <c r="K96" s="8">
        <v>32.6</v>
      </c>
      <c r="L96" s="8">
        <v>2</v>
      </c>
      <c r="M96" s="8">
        <v>2</v>
      </c>
      <c r="N96" s="8">
        <v>1</v>
      </c>
      <c r="O96" s="8">
        <v>1</v>
      </c>
      <c r="P96" s="8">
        <v>0</v>
      </c>
      <c r="Q96" s="9">
        <f t="shared" si="17"/>
        <v>0.91</v>
      </c>
      <c r="R96" s="9">
        <f t="shared" si="18"/>
        <v>0.46</v>
      </c>
      <c r="S96" s="9">
        <f t="shared" si="19"/>
        <v>0.46</v>
      </c>
      <c r="T96" s="9">
        <f t="shared" si="20"/>
        <v>0</v>
      </c>
    </row>
    <row r="97" spans="1:20" x14ac:dyDescent="0.2">
      <c r="A97" s="7" t="s">
        <v>128</v>
      </c>
      <c r="B97" s="8">
        <v>149.53</v>
      </c>
      <c r="C97" s="9">
        <f t="shared" si="22"/>
        <v>171.94800000000001</v>
      </c>
      <c r="D97" s="9">
        <f t="shared" si="23"/>
        <v>1.6519999999999999</v>
      </c>
      <c r="E97" s="9">
        <f t="shared" si="24"/>
        <v>15.484400000000001</v>
      </c>
      <c r="F97" s="8">
        <v>28.289999999999996</v>
      </c>
      <c r="G97" s="8">
        <v>0.83</v>
      </c>
      <c r="H97" s="8">
        <v>8.1300000000000008</v>
      </c>
      <c r="I97" s="8" t="s">
        <v>42</v>
      </c>
      <c r="J97" s="8" t="s">
        <v>34</v>
      </c>
      <c r="K97" s="8">
        <v>25.5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9">
        <f t="shared" si="17"/>
        <v>0</v>
      </c>
      <c r="R97" s="9">
        <f t="shared" si="18"/>
        <v>0</v>
      </c>
      <c r="S97" s="9">
        <f t="shared" si="19"/>
        <v>0</v>
      </c>
      <c r="T97" s="9">
        <f t="shared" si="20"/>
        <v>0</v>
      </c>
    </row>
    <row r="98" spans="1:20" x14ac:dyDescent="0.2">
      <c r="A98" s="7" t="s">
        <v>129</v>
      </c>
      <c r="B98" s="8">
        <v>150.03</v>
      </c>
      <c r="C98" s="9">
        <f t="shared" si="22"/>
        <v>172.44800000000001</v>
      </c>
      <c r="D98" s="9">
        <f t="shared" si="23"/>
        <v>1.655</v>
      </c>
      <c r="E98" s="9">
        <f t="shared" si="24"/>
        <v>15.484400000000001</v>
      </c>
      <c r="F98" s="8">
        <v>18.059999999999999</v>
      </c>
      <c r="G98" s="8">
        <v>0.53</v>
      </c>
      <c r="H98" s="8">
        <v>3.82</v>
      </c>
      <c r="I98" s="8" t="s">
        <v>42</v>
      </c>
      <c r="J98" s="8" t="s">
        <v>34</v>
      </c>
      <c r="K98" s="8">
        <v>28.6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9">
        <f t="shared" si="17"/>
        <v>0</v>
      </c>
      <c r="R98" s="9">
        <f t="shared" si="18"/>
        <v>0</v>
      </c>
      <c r="S98" s="9">
        <f t="shared" si="19"/>
        <v>0</v>
      </c>
      <c r="T98" s="9">
        <f t="shared" si="20"/>
        <v>0</v>
      </c>
    </row>
    <row r="99" spans="1:20" x14ac:dyDescent="0.2">
      <c r="A99" s="7" t="s">
        <v>130</v>
      </c>
      <c r="B99" s="8">
        <v>150.53</v>
      </c>
      <c r="C99" s="9">
        <f t="shared" si="22"/>
        <v>172.94800000000001</v>
      </c>
      <c r="D99" s="9">
        <f t="shared" si="23"/>
        <v>1.6579999999999999</v>
      </c>
      <c r="E99" s="9">
        <f t="shared" si="24"/>
        <v>15.484400000000001</v>
      </c>
      <c r="F99" s="8">
        <v>29.609999999999996</v>
      </c>
      <c r="G99" s="8">
        <v>0.87</v>
      </c>
      <c r="H99" s="8">
        <v>2.94</v>
      </c>
      <c r="I99" s="8" t="s">
        <v>109</v>
      </c>
      <c r="J99" s="8" t="s">
        <v>62</v>
      </c>
      <c r="K99" s="8">
        <v>31.1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9">
        <f t="shared" si="17"/>
        <v>0</v>
      </c>
      <c r="R99" s="9">
        <f t="shared" si="18"/>
        <v>0</v>
      </c>
      <c r="S99" s="9">
        <f t="shared" si="19"/>
        <v>0</v>
      </c>
      <c r="T99" s="9">
        <f t="shared" si="20"/>
        <v>0</v>
      </c>
    </row>
    <row r="100" spans="1:20" x14ac:dyDescent="0.2">
      <c r="A100" s="7" t="s">
        <v>131</v>
      </c>
      <c r="B100" s="8">
        <v>151.03</v>
      </c>
      <c r="C100" s="9">
        <f t="shared" si="22"/>
        <v>173.44800000000001</v>
      </c>
      <c r="D100" s="9">
        <f t="shared" si="23"/>
        <v>1.661</v>
      </c>
      <c r="E100" s="9">
        <f t="shared" si="24"/>
        <v>15.484400000000001</v>
      </c>
      <c r="F100" s="8">
        <v>17.309999999999999</v>
      </c>
      <c r="G100" s="8">
        <v>0.51</v>
      </c>
      <c r="H100" s="8">
        <v>2.31</v>
      </c>
      <c r="I100" s="8" t="s">
        <v>109</v>
      </c>
      <c r="J100" s="8" t="s">
        <v>62</v>
      </c>
      <c r="K100" s="8">
        <v>33.299999999999997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9">
        <f t="shared" ref="Q100:Q131" si="25">ROUND(E100/34*L100,2)</f>
        <v>0</v>
      </c>
      <c r="R100" s="9">
        <f t="shared" ref="R100:R131" si="26">ROUND(E100/34*N100,2)</f>
        <v>0</v>
      </c>
      <c r="S100" s="9">
        <f t="shared" ref="S100:S131" si="27">ROUND(O100/34*E100,2)</f>
        <v>0</v>
      </c>
      <c r="T100" s="9">
        <f t="shared" si="20"/>
        <v>0</v>
      </c>
    </row>
    <row r="101" spans="1:20" x14ac:dyDescent="0.2">
      <c r="A101" s="7" t="s">
        <v>132</v>
      </c>
      <c r="B101" s="8">
        <v>151.53</v>
      </c>
      <c r="C101" s="9">
        <f t="shared" si="22"/>
        <v>173.94800000000001</v>
      </c>
      <c r="D101" s="9">
        <f t="shared" si="23"/>
        <v>1.665</v>
      </c>
      <c r="E101" s="9">
        <f t="shared" si="24"/>
        <v>15.484400000000001</v>
      </c>
      <c r="F101" s="8">
        <v>28.92</v>
      </c>
      <c r="G101" s="8">
        <v>0.85</v>
      </c>
      <c r="H101" s="8">
        <v>2.04</v>
      </c>
      <c r="I101" s="8" t="s">
        <v>109</v>
      </c>
      <c r="J101" s="8" t="s">
        <v>62</v>
      </c>
      <c r="K101" s="8">
        <v>32.200000000000003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9">
        <f t="shared" si="25"/>
        <v>0</v>
      </c>
      <c r="R101" s="9">
        <f t="shared" si="26"/>
        <v>0</v>
      </c>
      <c r="S101" s="9">
        <f t="shared" si="27"/>
        <v>0</v>
      </c>
      <c r="T101" s="9">
        <f t="shared" si="20"/>
        <v>0</v>
      </c>
    </row>
    <row r="102" spans="1:20" x14ac:dyDescent="0.2">
      <c r="A102" s="7" t="s">
        <v>133</v>
      </c>
      <c r="B102" s="8">
        <v>152.03</v>
      </c>
      <c r="C102" s="9">
        <f t="shared" si="22"/>
        <v>174.44800000000001</v>
      </c>
      <c r="D102" s="9">
        <f t="shared" si="23"/>
        <v>1.6679999999999999</v>
      </c>
      <c r="E102" s="9">
        <f t="shared" si="24"/>
        <v>15.484400000000001</v>
      </c>
      <c r="F102" s="8">
        <v>34.03</v>
      </c>
      <c r="G102" s="8">
        <v>1</v>
      </c>
      <c r="H102" s="8">
        <v>1.91</v>
      </c>
      <c r="I102" s="8" t="s">
        <v>109</v>
      </c>
      <c r="J102" s="8" t="s">
        <v>62</v>
      </c>
      <c r="K102" s="8">
        <v>35.799999999999997</v>
      </c>
      <c r="L102" s="8">
        <v>4</v>
      </c>
      <c r="M102" s="8">
        <v>3</v>
      </c>
      <c r="N102" s="8">
        <v>0</v>
      </c>
      <c r="O102" s="8">
        <v>3</v>
      </c>
      <c r="P102" s="8">
        <v>0</v>
      </c>
      <c r="Q102" s="9">
        <f t="shared" si="25"/>
        <v>1.82</v>
      </c>
      <c r="R102" s="9">
        <f t="shared" si="26"/>
        <v>0</v>
      </c>
      <c r="S102" s="9">
        <f t="shared" si="27"/>
        <v>1.37</v>
      </c>
      <c r="T102" s="9">
        <f t="shared" si="20"/>
        <v>0</v>
      </c>
    </row>
    <row r="103" spans="1:20" x14ac:dyDescent="0.2">
      <c r="A103" s="7" t="s">
        <v>134</v>
      </c>
      <c r="B103" s="8">
        <v>151.19999999999999</v>
      </c>
      <c r="C103" s="9">
        <f>(B103-151.023)+174.734</f>
        <v>174.911</v>
      </c>
      <c r="D103" s="9">
        <f t="shared" si="23"/>
        <v>1.671</v>
      </c>
      <c r="E103" s="9">
        <f t="shared" si="24"/>
        <v>15.484400000000001</v>
      </c>
      <c r="F103" s="8">
        <v>26.372000000000007</v>
      </c>
      <c r="G103" s="8">
        <v>0.78</v>
      </c>
      <c r="H103" s="8">
        <v>2.21</v>
      </c>
      <c r="I103" s="8" t="s">
        <v>26</v>
      </c>
      <c r="J103" s="8" t="s">
        <v>27</v>
      </c>
      <c r="K103" s="8">
        <v>40.1</v>
      </c>
      <c r="L103" s="8">
        <v>5</v>
      </c>
      <c r="M103" s="8">
        <v>5</v>
      </c>
      <c r="N103" s="8">
        <v>1</v>
      </c>
      <c r="O103" s="8">
        <v>2</v>
      </c>
      <c r="P103" s="8">
        <v>1</v>
      </c>
      <c r="Q103" s="9">
        <f t="shared" si="25"/>
        <v>2.2799999999999998</v>
      </c>
      <c r="R103" s="9">
        <f t="shared" si="26"/>
        <v>0.46</v>
      </c>
      <c r="S103" s="9">
        <f t="shared" si="27"/>
        <v>0.91</v>
      </c>
      <c r="T103" s="9">
        <f t="shared" si="20"/>
        <v>0.46</v>
      </c>
    </row>
    <row r="104" spans="1:20" x14ac:dyDescent="0.2">
      <c r="A104" s="7" t="s">
        <v>135</v>
      </c>
      <c r="B104" s="8">
        <v>152.53</v>
      </c>
      <c r="C104" s="9">
        <f>(B104-152.315)+174.734</f>
        <v>174.94900000000001</v>
      </c>
      <c r="D104" s="9">
        <f t="shared" si="23"/>
        <v>1.671</v>
      </c>
      <c r="E104" s="9">
        <f t="shared" si="24"/>
        <v>15.484400000000001</v>
      </c>
      <c r="F104" s="8">
        <v>20.939999999999998</v>
      </c>
      <c r="G104" s="8">
        <v>0.62</v>
      </c>
      <c r="H104" s="8">
        <v>2.91</v>
      </c>
      <c r="I104" s="8" t="s">
        <v>109</v>
      </c>
      <c r="J104" s="8" t="s">
        <v>62</v>
      </c>
      <c r="K104" s="8">
        <v>37.4</v>
      </c>
      <c r="L104" s="8">
        <v>2</v>
      </c>
      <c r="M104" s="8">
        <v>1</v>
      </c>
      <c r="N104" s="8">
        <v>0</v>
      </c>
      <c r="O104" s="8">
        <v>2</v>
      </c>
      <c r="P104" s="8">
        <v>0</v>
      </c>
      <c r="Q104" s="9">
        <f t="shared" si="25"/>
        <v>0.91</v>
      </c>
      <c r="R104" s="9">
        <f t="shared" si="26"/>
        <v>0</v>
      </c>
      <c r="S104" s="9">
        <f t="shared" si="27"/>
        <v>0.91</v>
      </c>
      <c r="T104" s="9">
        <f t="shared" si="20"/>
        <v>0</v>
      </c>
    </row>
    <row r="105" spans="1:20" x14ac:dyDescent="0.2">
      <c r="A105" s="7" t="s">
        <v>136</v>
      </c>
      <c r="B105" s="8">
        <v>153.03</v>
      </c>
      <c r="C105" s="9">
        <f>(B105-152.315)+174.734</f>
        <v>175.44900000000001</v>
      </c>
      <c r="D105" s="9">
        <f t="shared" si="23"/>
        <v>1.6739999999999999</v>
      </c>
      <c r="E105" s="9">
        <f t="shared" si="24"/>
        <v>15.484400000000001</v>
      </c>
      <c r="F105" s="8">
        <v>21.919999999999998</v>
      </c>
      <c r="G105" s="8">
        <v>0.64</v>
      </c>
      <c r="H105" s="8">
        <v>2.5099999999999998</v>
      </c>
      <c r="I105" s="8" t="s">
        <v>109</v>
      </c>
      <c r="J105" s="8" t="s">
        <v>62</v>
      </c>
      <c r="K105" s="8">
        <v>35.200000000000003</v>
      </c>
      <c r="L105" s="8">
        <v>2</v>
      </c>
      <c r="M105" s="8">
        <v>1</v>
      </c>
      <c r="N105" s="8">
        <v>0</v>
      </c>
      <c r="O105" s="8">
        <v>2</v>
      </c>
      <c r="P105" s="8">
        <v>0</v>
      </c>
      <c r="Q105" s="9">
        <f t="shared" si="25"/>
        <v>0.91</v>
      </c>
      <c r="R105" s="9">
        <f t="shared" si="26"/>
        <v>0</v>
      </c>
      <c r="S105" s="9">
        <f t="shared" si="27"/>
        <v>0.91</v>
      </c>
      <c r="T105" s="9">
        <f t="shared" si="20"/>
        <v>0</v>
      </c>
    </row>
    <row r="106" spans="1:20" x14ac:dyDescent="0.2">
      <c r="A106" s="7" t="s">
        <v>137</v>
      </c>
      <c r="B106" s="8">
        <v>151.93</v>
      </c>
      <c r="C106" s="9">
        <f>(B106-151.023)+174.734</f>
        <v>175.64100000000002</v>
      </c>
      <c r="D106" s="9">
        <f t="shared" si="23"/>
        <v>1.6759999999999999</v>
      </c>
      <c r="E106" s="9">
        <f t="shared" si="24"/>
        <v>15.484400000000001</v>
      </c>
      <c r="F106" s="8">
        <v>25.359000000000002</v>
      </c>
      <c r="G106" s="8">
        <v>0.75</v>
      </c>
      <c r="H106" s="8">
        <v>1.92</v>
      </c>
      <c r="I106" s="8" t="s">
        <v>26</v>
      </c>
      <c r="J106" s="8" t="s">
        <v>27</v>
      </c>
      <c r="K106" s="8">
        <v>36.700000000000003</v>
      </c>
      <c r="L106" s="8">
        <v>4</v>
      </c>
      <c r="M106" s="8">
        <v>3</v>
      </c>
      <c r="N106" s="8">
        <v>0</v>
      </c>
      <c r="O106" s="8">
        <v>3</v>
      </c>
      <c r="P106" s="8">
        <v>0</v>
      </c>
      <c r="Q106" s="9">
        <f t="shared" si="25"/>
        <v>1.82</v>
      </c>
      <c r="R106" s="9">
        <f t="shared" si="26"/>
        <v>0</v>
      </c>
      <c r="S106" s="9">
        <f t="shared" si="27"/>
        <v>1.37</v>
      </c>
      <c r="T106" s="9">
        <f t="shared" si="20"/>
        <v>0</v>
      </c>
    </row>
    <row r="107" spans="1:20" x14ac:dyDescent="0.2">
      <c r="A107" s="7" t="s">
        <v>138</v>
      </c>
      <c r="B107" s="8">
        <v>153.53</v>
      </c>
      <c r="C107" s="9">
        <f>(B107-152.315)+174.734</f>
        <v>175.94900000000001</v>
      </c>
      <c r="D107" s="9">
        <f t="shared" si="23"/>
        <v>1.6779999999999999</v>
      </c>
      <c r="E107" s="9">
        <f t="shared" si="24"/>
        <v>15.484400000000001</v>
      </c>
      <c r="F107" s="8">
        <v>21.9</v>
      </c>
      <c r="G107" s="8">
        <v>0.64</v>
      </c>
      <c r="H107" s="8">
        <v>2.56</v>
      </c>
      <c r="I107" s="8" t="s">
        <v>109</v>
      </c>
      <c r="J107" s="8" t="s">
        <v>62</v>
      </c>
      <c r="K107" s="8">
        <v>34</v>
      </c>
      <c r="L107" s="8">
        <v>1</v>
      </c>
      <c r="M107" s="8">
        <v>1</v>
      </c>
      <c r="N107" s="8">
        <v>0</v>
      </c>
      <c r="O107" s="8">
        <v>1</v>
      </c>
      <c r="P107" s="8">
        <v>0</v>
      </c>
      <c r="Q107" s="9">
        <f t="shared" si="25"/>
        <v>0.46</v>
      </c>
      <c r="R107" s="9">
        <f t="shared" si="26"/>
        <v>0</v>
      </c>
      <c r="S107" s="9">
        <f t="shared" si="27"/>
        <v>0.46</v>
      </c>
      <c r="T107" s="9">
        <f t="shared" si="20"/>
        <v>0</v>
      </c>
    </row>
    <row r="108" spans="1:20" x14ac:dyDescent="0.2">
      <c r="A108" s="7" t="s">
        <v>139</v>
      </c>
      <c r="B108" s="8">
        <v>152.43</v>
      </c>
      <c r="C108" s="9">
        <f>(B108-151.023)+174.734</f>
        <v>176.14100000000002</v>
      </c>
      <c r="D108" s="9">
        <f t="shared" si="23"/>
        <v>1.679</v>
      </c>
      <c r="E108" s="9">
        <f t="shared" si="24"/>
        <v>15.484400000000001</v>
      </c>
      <c r="F108" s="8">
        <v>27.548000000000002</v>
      </c>
      <c r="G108" s="8">
        <v>0.81</v>
      </c>
      <c r="H108" s="8">
        <v>1.83</v>
      </c>
      <c r="I108" s="8" t="s">
        <v>26</v>
      </c>
      <c r="J108" s="8" t="s">
        <v>27</v>
      </c>
      <c r="K108" s="8">
        <v>35.5</v>
      </c>
      <c r="L108" s="8">
        <v>3</v>
      </c>
      <c r="M108" s="8">
        <v>2</v>
      </c>
      <c r="N108" s="8">
        <v>0</v>
      </c>
      <c r="O108" s="8">
        <v>2</v>
      </c>
      <c r="P108" s="8">
        <v>0</v>
      </c>
      <c r="Q108" s="9">
        <f t="shared" si="25"/>
        <v>1.37</v>
      </c>
      <c r="R108" s="9">
        <f t="shared" si="26"/>
        <v>0</v>
      </c>
      <c r="S108" s="9">
        <f t="shared" si="27"/>
        <v>0.91</v>
      </c>
      <c r="T108" s="9">
        <f t="shared" si="20"/>
        <v>0</v>
      </c>
    </row>
    <row r="109" spans="1:20" x14ac:dyDescent="0.2">
      <c r="A109" s="7" t="s">
        <v>140</v>
      </c>
      <c r="B109" s="8">
        <v>153.26</v>
      </c>
      <c r="C109" s="9">
        <f>(B109-151.023)+174.734</f>
        <v>176.971</v>
      </c>
      <c r="D109" s="9">
        <f t="shared" si="23"/>
        <v>1.6839999999999999</v>
      </c>
      <c r="E109" s="9">
        <f t="shared" si="24"/>
        <v>15.484400000000001</v>
      </c>
      <c r="F109" s="8">
        <v>21.879999999999995</v>
      </c>
      <c r="G109" s="8">
        <v>0.64</v>
      </c>
      <c r="H109" s="8">
        <v>3.75</v>
      </c>
      <c r="I109" s="8" t="s">
        <v>26</v>
      </c>
      <c r="J109" s="8" t="s">
        <v>27</v>
      </c>
      <c r="K109" s="8">
        <v>36.5</v>
      </c>
      <c r="L109" s="8">
        <v>1</v>
      </c>
      <c r="M109" s="8">
        <v>1</v>
      </c>
      <c r="N109" s="8">
        <v>0</v>
      </c>
      <c r="O109" s="8">
        <v>0</v>
      </c>
      <c r="P109" s="8">
        <v>0</v>
      </c>
      <c r="Q109" s="9">
        <f t="shared" si="25"/>
        <v>0.46</v>
      </c>
      <c r="R109" s="9">
        <f t="shared" si="26"/>
        <v>0</v>
      </c>
      <c r="S109" s="9">
        <f t="shared" si="27"/>
        <v>0</v>
      </c>
      <c r="T109" s="9">
        <f t="shared" si="20"/>
        <v>0</v>
      </c>
    </row>
    <row r="110" spans="1:20" x14ac:dyDescent="0.2">
      <c r="A110" s="7" t="s">
        <v>141</v>
      </c>
      <c r="B110" s="8">
        <v>153.76</v>
      </c>
      <c r="C110" s="9">
        <f>(B110-151.023)+174.734</f>
        <v>177.471</v>
      </c>
      <c r="D110" s="9">
        <f t="shared" si="23"/>
        <v>1.6870000000000001</v>
      </c>
      <c r="E110" s="9">
        <f t="shared" si="24"/>
        <v>15.484400000000001</v>
      </c>
      <c r="F110" s="8">
        <v>23.231000000000002</v>
      </c>
      <c r="G110" s="8">
        <v>0.68</v>
      </c>
      <c r="H110" s="8">
        <v>1.79</v>
      </c>
      <c r="I110" s="8" t="s">
        <v>26</v>
      </c>
      <c r="J110" s="8" t="s">
        <v>27</v>
      </c>
      <c r="K110" s="8">
        <v>33.799999999999997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9">
        <f t="shared" si="25"/>
        <v>0</v>
      </c>
      <c r="R110" s="9">
        <f t="shared" si="26"/>
        <v>0</v>
      </c>
      <c r="S110" s="9">
        <f t="shared" si="27"/>
        <v>0</v>
      </c>
      <c r="T110" s="9">
        <f t="shared" si="20"/>
        <v>0</v>
      </c>
    </row>
    <row r="111" spans="1:20" x14ac:dyDescent="0.2">
      <c r="A111" s="7" t="s">
        <v>142</v>
      </c>
      <c r="B111" s="8">
        <v>154.59</v>
      </c>
      <c r="C111" s="9">
        <f>(B111-151.023)+174.734</f>
        <v>178.30100000000002</v>
      </c>
      <c r="D111" s="9">
        <f t="shared" si="23"/>
        <v>1.6930000000000001</v>
      </c>
      <c r="E111" s="9">
        <f t="shared" si="24"/>
        <v>15.484400000000001</v>
      </c>
      <c r="F111" s="8">
        <v>20.65</v>
      </c>
      <c r="G111" s="8">
        <v>0.61</v>
      </c>
      <c r="H111" s="8">
        <v>1.2</v>
      </c>
      <c r="I111" s="8" t="s">
        <v>33</v>
      </c>
      <c r="J111" s="8" t="s">
        <v>34</v>
      </c>
      <c r="K111" s="8">
        <v>36.9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9">
        <f t="shared" si="25"/>
        <v>0</v>
      </c>
      <c r="R111" s="9">
        <f t="shared" si="26"/>
        <v>0</v>
      </c>
      <c r="S111" s="9">
        <f t="shared" si="27"/>
        <v>0</v>
      </c>
      <c r="T111" s="9">
        <f t="shared" si="20"/>
        <v>0</v>
      </c>
    </row>
    <row r="112" spans="1:20" x14ac:dyDescent="0.2">
      <c r="A112" s="7" t="s">
        <v>143</v>
      </c>
      <c r="B112" s="8">
        <v>156.25</v>
      </c>
      <c r="C112" s="9">
        <f>(B112-152.315)+174.734</f>
        <v>178.66900000000001</v>
      </c>
      <c r="D112" s="9">
        <f t="shared" si="23"/>
        <v>1.6950000000000001</v>
      </c>
      <c r="E112" s="9">
        <f t="shared" si="24"/>
        <v>15.484400000000001</v>
      </c>
      <c r="F112" s="8">
        <v>20.47</v>
      </c>
      <c r="G112" s="8">
        <v>0.6</v>
      </c>
      <c r="H112" s="8">
        <v>2.69</v>
      </c>
      <c r="I112" s="8" t="s">
        <v>109</v>
      </c>
      <c r="J112" s="8" t="s">
        <v>62</v>
      </c>
      <c r="K112" s="8">
        <v>33.799999999999997</v>
      </c>
      <c r="L112" s="8">
        <v>1</v>
      </c>
      <c r="M112" s="8">
        <v>1</v>
      </c>
      <c r="N112" s="8">
        <v>0</v>
      </c>
      <c r="O112" s="8">
        <v>1</v>
      </c>
      <c r="P112" s="8">
        <v>0</v>
      </c>
      <c r="Q112" s="9">
        <f t="shared" si="25"/>
        <v>0.46</v>
      </c>
      <c r="R112" s="9">
        <f t="shared" si="26"/>
        <v>0</v>
      </c>
      <c r="S112" s="9">
        <f t="shared" si="27"/>
        <v>0.46</v>
      </c>
      <c r="T112" s="9">
        <f t="shared" si="20"/>
        <v>0</v>
      </c>
    </row>
    <row r="113" spans="1:20" x14ac:dyDescent="0.2">
      <c r="A113" s="7" t="s">
        <v>144</v>
      </c>
      <c r="B113" s="8">
        <v>155.09</v>
      </c>
      <c r="C113" s="9">
        <f>(B113-151.023)+174.734</f>
        <v>178.80100000000002</v>
      </c>
      <c r="D113" s="9">
        <f t="shared" si="23"/>
        <v>1.696</v>
      </c>
      <c r="E113" s="9">
        <f t="shared" si="24"/>
        <v>15.484400000000001</v>
      </c>
      <c r="F113" s="8">
        <v>25.515999999999998</v>
      </c>
      <c r="G113" s="8">
        <v>0.75</v>
      </c>
      <c r="H113" s="8">
        <v>1.85</v>
      </c>
      <c r="I113" s="8" t="s">
        <v>33</v>
      </c>
      <c r="J113" s="8" t="s">
        <v>34</v>
      </c>
      <c r="K113" s="8">
        <v>33.6</v>
      </c>
      <c r="L113" s="8">
        <v>1</v>
      </c>
      <c r="M113" s="8">
        <v>1</v>
      </c>
      <c r="N113" s="8">
        <v>0</v>
      </c>
      <c r="O113" s="8">
        <v>0</v>
      </c>
      <c r="P113" s="8">
        <v>0</v>
      </c>
      <c r="Q113" s="9">
        <f t="shared" si="25"/>
        <v>0.46</v>
      </c>
      <c r="R113" s="9">
        <f t="shared" si="26"/>
        <v>0</v>
      </c>
      <c r="S113" s="9">
        <f t="shared" si="27"/>
        <v>0</v>
      </c>
      <c r="T113" s="9">
        <f t="shared" si="20"/>
        <v>0</v>
      </c>
    </row>
    <row r="114" spans="1:20" x14ac:dyDescent="0.2">
      <c r="A114" s="7" t="s">
        <v>145</v>
      </c>
      <c r="B114" s="8">
        <v>156.75</v>
      </c>
      <c r="C114" s="9">
        <f>(B114-152.315)+174.734</f>
        <v>179.16900000000001</v>
      </c>
      <c r="D114" s="9">
        <f t="shared" si="23"/>
        <v>1.698</v>
      </c>
      <c r="E114" s="9">
        <f t="shared" si="24"/>
        <v>15.484400000000001</v>
      </c>
      <c r="F114" s="8">
        <v>23.409999999999997</v>
      </c>
      <c r="G114" s="8">
        <v>0.69</v>
      </c>
      <c r="H114" s="8">
        <v>3.16</v>
      </c>
      <c r="I114" s="8" t="s">
        <v>109</v>
      </c>
      <c r="J114" s="8" t="s">
        <v>62</v>
      </c>
      <c r="K114" s="8">
        <v>31.6</v>
      </c>
      <c r="L114" s="8">
        <v>2</v>
      </c>
      <c r="M114" s="8">
        <v>1</v>
      </c>
      <c r="N114" s="8">
        <v>0</v>
      </c>
      <c r="O114" s="8">
        <v>2</v>
      </c>
      <c r="P114" s="8">
        <v>0</v>
      </c>
      <c r="Q114" s="9">
        <f t="shared" si="25"/>
        <v>0.91</v>
      </c>
      <c r="R114" s="9">
        <f t="shared" si="26"/>
        <v>0</v>
      </c>
      <c r="S114" s="9">
        <f t="shared" si="27"/>
        <v>0.91</v>
      </c>
      <c r="T114" s="9">
        <f t="shared" si="20"/>
        <v>0</v>
      </c>
    </row>
    <row r="115" spans="1:20" x14ac:dyDescent="0.2">
      <c r="A115" s="7" t="s">
        <v>146</v>
      </c>
      <c r="B115" s="8">
        <v>155.69999999999999</v>
      </c>
      <c r="C115" s="9">
        <f>(B115-151.023)+174.734</f>
        <v>179.411</v>
      </c>
      <c r="D115" s="9">
        <f t="shared" si="23"/>
        <v>1.7</v>
      </c>
      <c r="E115" s="9">
        <f t="shared" si="24"/>
        <v>15.484400000000001</v>
      </c>
      <c r="F115" s="8">
        <v>22.490000000000009</v>
      </c>
      <c r="G115" s="8">
        <v>0.66</v>
      </c>
      <c r="H115" s="8">
        <v>2.4</v>
      </c>
      <c r="I115" s="8" t="s">
        <v>26</v>
      </c>
      <c r="J115" s="8" t="s">
        <v>27</v>
      </c>
      <c r="K115" s="8">
        <v>35.200000000000003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9">
        <f t="shared" si="25"/>
        <v>0</v>
      </c>
      <c r="R115" s="9">
        <f t="shared" si="26"/>
        <v>0</v>
      </c>
      <c r="S115" s="9">
        <f t="shared" si="27"/>
        <v>0</v>
      </c>
      <c r="T115" s="9">
        <f t="shared" si="20"/>
        <v>0</v>
      </c>
    </row>
    <row r="116" spans="1:20" x14ac:dyDescent="0.2">
      <c r="A116" s="7" t="s">
        <v>147</v>
      </c>
      <c r="B116" s="8">
        <v>156.19999999999999</v>
      </c>
      <c r="C116" s="9">
        <f>(B116-151.023)+174.734</f>
        <v>179.911</v>
      </c>
      <c r="D116" s="9">
        <f t="shared" si="23"/>
        <v>1.7030000000000001</v>
      </c>
      <c r="E116" s="9">
        <f t="shared" si="24"/>
        <v>15.484400000000001</v>
      </c>
      <c r="F116" s="8">
        <v>30.802999999999997</v>
      </c>
      <c r="G116" s="8">
        <v>0.91</v>
      </c>
      <c r="H116" s="8">
        <v>1.93</v>
      </c>
      <c r="I116" s="8" t="s">
        <v>26</v>
      </c>
      <c r="J116" s="8" t="s">
        <v>27</v>
      </c>
      <c r="K116" s="8">
        <v>35.1</v>
      </c>
      <c r="L116" s="8">
        <v>3</v>
      </c>
      <c r="M116" s="8">
        <v>2</v>
      </c>
      <c r="N116" s="8">
        <v>0</v>
      </c>
      <c r="O116" s="8">
        <v>2</v>
      </c>
      <c r="P116" s="8">
        <v>0</v>
      </c>
      <c r="Q116" s="9">
        <f t="shared" si="25"/>
        <v>1.37</v>
      </c>
      <c r="R116" s="9">
        <f t="shared" si="26"/>
        <v>0</v>
      </c>
      <c r="S116" s="9">
        <f t="shared" si="27"/>
        <v>0.91</v>
      </c>
      <c r="T116" s="9">
        <f t="shared" si="20"/>
        <v>0</v>
      </c>
    </row>
    <row r="117" spans="1:20" x14ac:dyDescent="0.2">
      <c r="A117" s="7" t="s">
        <v>148</v>
      </c>
      <c r="B117" s="8">
        <v>156.69999999999999</v>
      </c>
      <c r="C117" s="9">
        <f>(B117-151.023)+174.734</f>
        <v>180.411</v>
      </c>
      <c r="D117" s="9">
        <f t="shared" si="23"/>
        <v>1.706</v>
      </c>
      <c r="E117" s="9">
        <f t="shared" si="24"/>
        <v>15.484400000000001</v>
      </c>
      <c r="F117" s="8">
        <v>25.081000000000003</v>
      </c>
      <c r="G117" s="8">
        <v>0.74</v>
      </c>
      <c r="H117" s="8">
        <v>2.11</v>
      </c>
      <c r="I117" s="8" t="s">
        <v>26</v>
      </c>
      <c r="J117" s="8" t="s">
        <v>27</v>
      </c>
      <c r="K117" s="8">
        <v>34.5</v>
      </c>
      <c r="L117" s="8">
        <v>1</v>
      </c>
      <c r="M117" s="8">
        <v>1</v>
      </c>
      <c r="N117" s="8">
        <v>0</v>
      </c>
      <c r="O117" s="8">
        <v>1</v>
      </c>
      <c r="P117" s="8">
        <v>0</v>
      </c>
      <c r="Q117" s="9">
        <f t="shared" si="25"/>
        <v>0.46</v>
      </c>
      <c r="R117" s="9">
        <f t="shared" si="26"/>
        <v>0</v>
      </c>
      <c r="S117" s="9">
        <f t="shared" si="27"/>
        <v>0.46</v>
      </c>
      <c r="T117" s="9">
        <f t="shared" si="20"/>
        <v>0</v>
      </c>
    </row>
    <row r="118" spans="1:20" x14ac:dyDescent="0.2">
      <c r="A118" s="10" t="s">
        <v>149</v>
      </c>
      <c r="B118" s="11">
        <v>157.19999999999999</v>
      </c>
      <c r="C118" s="12">
        <f>(B118-151.023)+174.734</f>
        <v>180.911</v>
      </c>
      <c r="D118" s="12">
        <f t="shared" si="23"/>
        <v>1.71</v>
      </c>
      <c r="E118" s="12">
        <f t="shared" si="24"/>
        <v>15.484400000000001</v>
      </c>
      <c r="F118" s="11">
        <v>24.616999999999997</v>
      </c>
      <c r="G118" s="11">
        <v>0.72</v>
      </c>
      <c r="H118" s="11">
        <v>1.55</v>
      </c>
      <c r="I118" s="11" t="s">
        <v>33</v>
      </c>
      <c r="J118" s="11" t="s">
        <v>34</v>
      </c>
      <c r="K118" s="11">
        <v>34.5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2">
        <f t="shared" si="25"/>
        <v>0</v>
      </c>
      <c r="R118" s="12">
        <f t="shared" si="26"/>
        <v>0</v>
      </c>
      <c r="S118" s="12">
        <f t="shared" si="27"/>
        <v>0</v>
      </c>
      <c r="T118" s="12">
        <f t="shared" si="20"/>
        <v>0</v>
      </c>
    </row>
    <row r="119" spans="1:20" x14ac:dyDescent="0.2">
      <c r="A119" s="10" t="s">
        <v>150</v>
      </c>
      <c r="B119" s="11">
        <v>157.69999999999999</v>
      </c>
      <c r="C119" s="12">
        <f>(B119-151.023)+174.734</f>
        <v>181.411</v>
      </c>
      <c r="D119" s="12">
        <f t="shared" si="23"/>
        <v>1.7130000000000001</v>
      </c>
      <c r="E119" s="12">
        <f t="shared" si="24"/>
        <v>15.484400000000001</v>
      </c>
      <c r="F119" s="11">
        <v>28.069000000000003</v>
      </c>
      <c r="G119" s="11">
        <v>0.83</v>
      </c>
      <c r="H119" s="11">
        <v>1.45</v>
      </c>
      <c r="I119" s="11" t="s">
        <v>33</v>
      </c>
      <c r="J119" s="11" t="s">
        <v>34</v>
      </c>
      <c r="K119" s="11">
        <v>37.200000000000003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2">
        <f t="shared" si="25"/>
        <v>0</v>
      </c>
      <c r="R119" s="12">
        <f t="shared" si="26"/>
        <v>0</v>
      </c>
      <c r="S119" s="12">
        <f t="shared" si="27"/>
        <v>0</v>
      </c>
      <c r="T119" s="12">
        <f t="shared" si="20"/>
        <v>0</v>
      </c>
    </row>
    <row r="120" spans="1:20" x14ac:dyDescent="0.2">
      <c r="A120" s="7" t="s">
        <v>151</v>
      </c>
      <c r="B120" s="8">
        <v>158.19999999999999</v>
      </c>
      <c r="C120" s="9">
        <f>(B120-158.116)+181.827</f>
        <v>181.91099999999997</v>
      </c>
      <c r="D120" s="9">
        <f t="shared" si="23"/>
        <v>1.716</v>
      </c>
      <c r="E120" s="9">
        <f t="shared" si="24"/>
        <v>15.484400000000001</v>
      </c>
      <c r="F120" s="8">
        <v>23.681000000000004</v>
      </c>
      <c r="G120" s="8">
        <v>0.7</v>
      </c>
      <c r="H120" s="8">
        <v>2.2799999999999998</v>
      </c>
      <c r="I120" s="8" t="s">
        <v>33</v>
      </c>
      <c r="J120" s="8" t="s">
        <v>34</v>
      </c>
      <c r="K120" s="8">
        <v>31.4</v>
      </c>
      <c r="L120" s="8">
        <v>1</v>
      </c>
      <c r="M120" s="8">
        <v>1</v>
      </c>
      <c r="N120" s="8">
        <v>0</v>
      </c>
      <c r="O120" s="8">
        <v>0</v>
      </c>
      <c r="P120" s="8">
        <v>0</v>
      </c>
      <c r="Q120" s="9">
        <f t="shared" si="25"/>
        <v>0.46</v>
      </c>
      <c r="R120" s="9">
        <f t="shared" si="26"/>
        <v>0</v>
      </c>
      <c r="S120" s="9">
        <f t="shared" si="27"/>
        <v>0</v>
      </c>
      <c r="T120" s="9">
        <f t="shared" si="20"/>
        <v>0</v>
      </c>
    </row>
    <row r="121" spans="1:20" x14ac:dyDescent="0.2">
      <c r="A121" s="7" t="s">
        <v>152</v>
      </c>
      <c r="B121" s="8">
        <v>157.25</v>
      </c>
      <c r="C121" s="9">
        <f t="shared" ref="C121:C127" si="28">(B121-156.771)+181.827</f>
        <v>182.30600000000001</v>
      </c>
      <c r="D121" s="9">
        <f t="shared" si="23"/>
        <v>1.7190000000000001</v>
      </c>
      <c r="E121" s="9">
        <f t="shared" si="24"/>
        <v>15.484400000000001</v>
      </c>
      <c r="F121" s="8">
        <v>25.37</v>
      </c>
      <c r="G121" s="8">
        <v>0.75</v>
      </c>
      <c r="H121" s="8">
        <v>2.36</v>
      </c>
      <c r="I121" s="8" t="s">
        <v>109</v>
      </c>
      <c r="J121" s="8" t="s">
        <v>62</v>
      </c>
      <c r="K121" s="8">
        <v>31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9">
        <f t="shared" si="25"/>
        <v>0</v>
      </c>
      <c r="R121" s="9">
        <f t="shared" si="26"/>
        <v>0</v>
      </c>
      <c r="S121" s="9">
        <f t="shared" si="27"/>
        <v>0</v>
      </c>
      <c r="T121" s="9">
        <f t="shared" si="20"/>
        <v>0</v>
      </c>
    </row>
    <row r="122" spans="1:20" x14ac:dyDescent="0.2">
      <c r="A122" s="7" t="s">
        <v>153</v>
      </c>
      <c r="B122" s="8">
        <v>157.75</v>
      </c>
      <c r="C122" s="9">
        <f t="shared" si="28"/>
        <v>182.80600000000001</v>
      </c>
      <c r="D122" s="9">
        <f t="shared" si="23"/>
        <v>1.722</v>
      </c>
      <c r="E122" s="9">
        <f t="shared" si="24"/>
        <v>15.484400000000001</v>
      </c>
      <c r="F122" s="8">
        <v>19.22</v>
      </c>
      <c r="G122" s="8">
        <v>0.56999999999999995</v>
      </c>
      <c r="H122" s="8">
        <v>5.78</v>
      </c>
      <c r="I122" s="8" t="s">
        <v>42</v>
      </c>
      <c r="J122" s="8" t="s">
        <v>34</v>
      </c>
      <c r="K122" s="8">
        <v>26.8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9">
        <f t="shared" si="25"/>
        <v>0</v>
      </c>
      <c r="R122" s="9">
        <f t="shared" si="26"/>
        <v>0</v>
      </c>
      <c r="S122" s="9">
        <f t="shared" si="27"/>
        <v>0</v>
      </c>
      <c r="T122" s="9">
        <f t="shared" si="20"/>
        <v>0</v>
      </c>
    </row>
    <row r="123" spans="1:20" x14ac:dyDescent="0.2">
      <c r="A123" s="7" t="s">
        <v>154</v>
      </c>
      <c r="B123" s="8">
        <v>158.25</v>
      </c>
      <c r="C123" s="9">
        <f t="shared" si="28"/>
        <v>183.30600000000001</v>
      </c>
      <c r="D123" s="9">
        <f t="shared" si="23"/>
        <v>1.7250000000000001</v>
      </c>
      <c r="E123" s="9">
        <f t="shared" si="24"/>
        <v>15.484400000000001</v>
      </c>
      <c r="F123" s="8">
        <v>25.23</v>
      </c>
      <c r="G123" s="8">
        <v>0.74</v>
      </c>
      <c r="H123" s="8">
        <v>3.05</v>
      </c>
      <c r="I123" s="8" t="s">
        <v>42</v>
      </c>
      <c r="J123" s="8" t="s">
        <v>34</v>
      </c>
      <c r="K123" s="8">
        <v>28.3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9">
        <f t="shared" si="25"/>
        <v>0</v>
      </c>
      <c r="R123" s="9">
        <f t="shared" si="26"/>
        <v>0</v>
      </c>
      <c r="S123" s="9">
        <f t="shared" si="27"/>
        <v>0</v>
      </c>
      <c r="T123" s="9">
        <f t="shared" si="20"/>
        <v>0</v>
      </c>
    </row>
    <row r="124" spans="1:20" x14ac:dyDescent="0.2">
      <c r="A124" s="7" t="s">
        <v>155</v>
      </c>
      <c r="B124" s="8">
        <v>158.75</v>
      </c>
      <c r="C124" s="9">
        <f t="shared" si="28"/>
        <v>183.80600000000001</v>
      </c>
      <c r="D124" s="9">
        <f t="shared" si="23"/>
        <v>1.728</v>
      </c>
      <c r="E124" s="9">
        <f t="shared" si="24"/>
        <v>15.484400000000001</v>
      </c>
      <c r="F124" s="8">
        <v>25.79</v>
      </c>
      <c r="G124" s="8">
        <v>0.76</v>
      </c>
      <c r="H124" s="8">
        <v>2.68</v>
      </c>
      <c r="I124" s="8" t="s">
        <v>42</v>
      </c>
      <c r="J124" s="8" t="s">
        <v>34</v>
      </c>
      <c r="K124" s="8">
        <v>29.5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9">
        <f t="shared" si="25"/>
        <v>0</v>
      </c>
      <c r="R124" s="9">
        <f t="shared" si="26"/>
        <v>0</v>
      </c>
      <c r="S124" s="9">
        <f t="shared" si="27"/>
        <v>0</v>
      </c>
      <c r="T124" s="9">
        <f t="shared" si="20"/>
        <v>0</v>
      </c>
    </row>
    <row r="125" spans="1:20" x14ac:dyDescent="0.2">
      <c r="A125" s="7" t="s">
        <v>156</v>
      </c>
      <c r="B125" s="8">
        <v>159.25</v>
      </c>
      <c r="C125" s="9">
        <f t="shared" si="28"/>
        <v>184.30600000000001</v>
      </c>
      <c r="D125" s="9">
        <f t="shared" si="23"/>
        <v>1.732</v>
      </c>
      <c r="E125" s="9">
        <f t="shared" si="24"/>
        <v>15.484400000000001</v>
      </c>
      <c r="F125" s="8">
        <v>20.059999999999999</v>
      </c>
      <c r="G125" s="8">
        <v>0.59</v>
      </c>
      <c r="H125" s="8">
        <v>12.21</v>
      </c>
      <c r="I125" s="8" t="s">
        <v>42</v>
      </c>
      <c r="J125" s="8" t="s">
        <v>34</v>
      </c>
      <c r="K125" s="8">
        <v>29.2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9">
        <f t="shared" si="25"/>
        <v>0</v>
      </c>
      <c r="R125" s="9">
        <f t="shared" si="26"/>
        <v>0</v>
      </c>
      <c r="S125" s="9">
        <f t="shared" si="27"/>
        <v>0</v>
      </c>
      <c r="T125" s="9">
        <f t="shared" si="20"/>
        <v>0</v>
      </c>
    </row>
    <row r="126" spans="1:20" x14ac:dyDescent="0.2">
      <c r="A126" s="7" t="s">
        <v>157</v>
      </c>
      <c r="B126" s="8">
        <v>159.75</v>
      </c>
      <c r="C126" s="9">
        <f t="shared" si="28"/>
        <v>184.80600000000001</v>
      </c>
      <c r="D126" s="9">
        <f t="shared" si="23"/>
        <v>1.7350000000000001</v>
      </c>
      <c r="E126" s="9">
        <f t="shared" si="24"/>
        <v>15.484400000000001</v>
      </c>
      <c r="F126" s="8">
        <v>23.81</v>
      </c>
      <c r="G126" s="8">
        <v>0.7</v>
      </c>
      <c r="H126" s="8">
        <v>3.78</v>
      </c>
      <c r="I126" s="8" t="s">
        <v>109</v>
      </c>
      <c r="J126" s="8" t="s">
        <v>62</v>
      </c>
      <c r="K126" s="8">
        <v>32.299999999999997</v>
      </c>
      <c r="L126" s="8">
        <v>3</v>
      </c>
      <c r="M126" s="8">
        <v>3</v>
      </c>
      <c r="N126" s="8">
        <v>0</v>
      </c>
      <c r="O126" s="8">
        <v>2</v>
      </c>
      <c r="P126" s="8">
        <v>0</v>
      </c>
      <c r="Q126" s="9">
        <f t="shared" si="25"/>
        <v>1.37</v>
      </c>
      <c r="R126" s="9">
        <f t="shared" si="26"/>
        <v>0</v>
      </c>
      <c r="S126" s="9">
        <f t="shared" si="27"/>
        <v>0.91</v>
      </c>
      <c r="T126" s="9">
        <f t="shared" si="20"/>
        <v>0</v>
      </c>
    </row>
    <row r="127" spans="1:20" x14ac:dyDescent="0.2">
      <c r="A127" s="7" t="s">
        <v>158</v>
      </c>
      <c r="B127" s="8">
        <v>160.25</v>
      </c>
      <c r="C127" s="9">
        <f t="shared" si="28"/>
        <v>185.30600000000001</v>
      </c>
      <c r="D127" s="9">
        <f t="shared" si="23"/>
        <v>1.738</v>
      </c>
      <c r="E127" s="9">
        <f t="shared" si="24"/>
        <v>15.484400000000001</v>
      </c>
      <c r="F127" s="8">
        <v>29.119999999999997</v>
      </c>
      <c r="G127" s="8">
        <v>0.86</v>
      </c>
      <c r="H127" s="8">
        <v>4.74</v>
      </c>
      <c r="I127" s="8" t="s">
        <v>109</v>
      </c>
      <c r="J127" s="8" t="s">
        <v>62</v>
      </c>
      <c r="K127" s="8">
        <v>29.7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9">
        <f t="shared" si="25"/>
        <v>0</v>
      </c>
      <c r="R127" s="9">
        <f t="shared" si="26"/>
        <v>0</v>
      </c>
      <c r="S127" s="9">
        <f t="shared" si="27"/>
        <v>0</v>
      </c>
      <c r="T127" s="9">
        <f t="shared" si="20"/>
        <v>0</v>
      </c>
    </row>
    <row r="128" spans="1:20" x14ac:dyDescent="0.2">
      <c r="A128" s="7" t="s">
        <v>159</v>
      </c>
      <c r="B128" s="8">
        <v>161.87</v>
      </c>
      <c r="C128" s="9">
        <f>(B128-158.116)+181.827</f>
        <v>185.58099999999999</v>
      </c>
      <c r="D128" s="9">
        <f t="shared" si="23"/>
        <v>1.74</v>
      </c>
      <c r="E128" s="9">
        <f t="shared" si="24"/>
        <v>15.484400000000001</v>
      </c>
      <c r="F128" s="8">
        <v>27.658000000000001</v>
      </c>
      <c r="G128" s="8">
        <v>0.81</v>
      </c>
      <c r="H128" s="8">
        <v>1.9</v>
      </c>
      <c r="I128" s="8" t="s">
        <v>26</v>
      </c>
      <c r="J128" s="8" t="s">
        <v>27</v>
      </c>
      <c r="K128" s="8">
        <v>38.1</v>
      </c>
      <c r="L128" s="8">
        <v>3</v>
      </c>
      <c r="M128" s="8">
        <v>3</v>
      </c>
      <c r="N128" s="8">
        <v>1</v>
      </c>
      <c r="O128" s="8">
        <v>1</v>
      </c>
      <c r="P128" s="8">
        <v>0</v>
      </c>
      <c r="Q128" s="9">
        <f t="shared" si="25"/>
        <v>1.37</v>
      </c>
      <c r="R128" s="9">
        <f t="shared" si="26"/>
        <v>0.46</v>
      </c>
      <c r="S128" s="9">
        <f t="shared" si="27"/>
        <v>0.46</v>
      </c>
      <c r="T128" s="9">
        <f t="shared" si="20"/>
        <v>0</v>
      </c>
    </row>
    <row r="129" spans="1:20" x14ac:dyDescent="0.2">
      <c r="A129" s="7" t="s">
        <v>160</v>
      </c>
      <c r="B129" s="8">
        <v>160.75</v>
      </c>
      <c r="C129" s="9">
        <f>(B129-156.771)+181.827</f>
        <v>185.80600000000001</v>
      </c>
      <c r="D129" s="9">
        <f t="shared" si="23"/>
        <v>1.7410000000000001</v>
      </c>
      <c r="E129" s="9">
        <f t="shared" si="24"/>
        <v>15.484400000000001</v>
      </c>
      <c r="F129" s="8">
        <v>34.15</v>
      </c>
      <c r="G129" s="8">
        <v>1</v>
      </c>
      <c r="H129" s="8">
        <v>2.93</v>
      </c>
      <c r="I129" s="8" t="s">
        <v>109</v>
      </c>
      <c r="J129" s="8" t="s">
        <v>62</v>
      </c>
      <c r="K129" s="8">
        <v>35</v>
      </c>
      <c r="L129" s="8">
        <v>5</v>
      </c>
      <c r="M129" s="8">
        <v>3</v>
      </c>
      <c r="N129" s="8">
        <v>0</v>
      </c>
      <c r="O129" s="8">
        <v>3</v>
      </c>
      <c r="P129" s="8">
        <v>2</v>
      </c>
      <c r="Q129" s="9">
        <f t="shared" si="25"/>
        <v>2.2799999999999998</v>
      </c>
      <c r="R129" s="9">
        <f t="shared" si="26"/>
        <v>0</v>
      </c>
      <c r="S129" s="9">
        <f t="shared" si="27"/>
        <v>1.37</v>
      </c>
      <c r="T129" s="9">
        <f t="shared" si="20"/>
        <v>0.91</v>
      </c>
    </row>
    <row r="130" spans="1:20" x14ac:dyDescent="0.2">
      <c r="A130" s="7" t="s">
        <v>161</v>
      </c>
      <c r="B130" s="8">
        <v>161.25</v>
      </c>
      <c r="C130" s="9">
        <f>(B130-156.771)+181.827</f>
        <v>186.30600000000001</v>
      </c>
      <c r="D130" s="9">
        <f t="shared" si="23"/>
        <v>1.7450000000000001</v>
      </c>
      <c r="E130" s="9">
        <f t="shared" si="24"/>
        <v>15.484400000000001</v>
      </c>
      <c r="F130" s="8">
        <v>35.549999999999997</v>
      </c>
      <c r="G130" s="8">
        <v>1.05</v>
      </c>
      <c r="H130" s="8">
        <v>2.7</v>
      </c>
      <c r="I130" s="8" t="s">
        <v>109</v>
      </c>
      <c r="J130" s="8" t="s">
        <v>62</v>
      </c>
      <c r="K130" s="8">
        <v>38.6</v>
      </c>
      <c r="L130" s="8">
        <v>50</v>
      </c>
      <c r="M130" s="8">
        <v>7</v>
      </c>
      <c r="N130" s="8">
        <v>0</v>
      </c>
      <c r="O130" s="8">
        <v>30</v>
      </c>
      <c r="P130" s="8">
        <v>17</v>
      </c>
      <c r="Q130" s="9">
        <f t="shared" si="25"/>
        <v>22.77</v>
      </c>
      <c r="R130" s="9">
        <f t="shared" si="26"/>
        <v>0</v>
      </c>
      <c r="S130" s="9">
        <f t="shared" si="27"/>
        <v>13.66</v>
      </c>
      <c r="T130" s="9">
        <f t="shared" si="20"/>
        <v>7.74</v>
      </c>
    </row>
    <row r="131" spans="1:20" x14ac:dyDescent="0.2">
      <c r="A131" s="7" t="s">
        <v>162</v>
      </c>
      <c r="B131" s="8">
        <v>161.75</v>
      </c>
      <c r="C131" s="9">
        <f>(B131-161.674)+186.73</f>
        <v>186.80599999999998</v>
      </c>
      <c r="D131" s="9">
        <f t="shared" si="23"/>
        <v>1.748</v>
      </c>
      <c r="E131" s="9">
        <f t="shared" si="24"/>
        <v>15.484400000000001</v>
      </c>
      <c r="F131" s="8">
        <v>31.949999999999996</v>
      </c>
      <c r="G131" s="8">
        <v>0.94</v>
      </c>
      <c r="H131" s="8">
        <v>3.29</v>
      </c>
      <c r="I131" s="8" t="s">
        <v>109</v>
      </c>
      <c r="J131" s="8" t="s">
        <v>62</v>
      </c>
      <c r="K131" s="8">
        <v>38.200000000000003</v>
      </c>
      <c r="L131" s="8">
        <v>1</v>
      </c>
      <c r="M131" s="8">
        <v>1</v>
      </c>
      <c r="N131" s="8">
        <v>0</v>
      </c>
      <c r="O131" s="8">
        <v>1</v>
      </c>
      <c r="P131" s="8">
        <v>0</v>
      </c>
      <c r="Q131" s="9">
        <f t="shared" si="25"/>
        <v>0.46</v>
      </c>
      <c r="R131" s="9">
        <f t="shared" si="26"/>
        <v>0</v>
      </c>
      <c r="S131" s="9">
        <f t="shared" si="27"/>
        <v>0.46</v>
      </c>
      <c r="T131" s="9">
        <f t="shared" si="20"/>
        <v>0</v>
      </c>
    </row>
    <row r="132" spans="1:20" x14ac:dyDescent="0.2">
      <c r="A132" s="7" t="s">
        <v>163</v>
      </c>
      <c r="B132" s="8">
        <v>162.37</v>
      </c>
      <c r="C132" s="9">
        <f t="shared" ref="C132:C138" si="29">(B132-162.039)+186.73</f>
        <v>187.06100000000001</v>
      </c>
      <c r="D132" s="9">
        <f t="shared" si="23"/>
        <v>1.7490000000000001</v>
      </c>
      <c r="E132" s="9">
        <f t="shared" si="24"/>
        <v>15.484400000000001</v>
      </c>
      <c r="F132" s="8">
        <v>30.671999999999997</v>
      </c>
      <c r="G132" s="8">
        <v>0.9</v>
      </c>
      <c r="H132" s="8">
        <v>1.44</v>
      </c>
      <c r="I132" s="8" t="s">
        <v>26</v>
      </c>
      <c r="J132" s="8" t="s">
        <v>27</v>
      </c>
      <c r="K132" s="8">
        <v>39.200000000000003</v>
      </c>
      <c r="L132" s="8">
        <v>3</v>
      </c>
      <c r="M132" s="8">
        <v>2</v>
      </c>
      <c r="N132" s="8">
        <v>0</v>
      </c>
      <c r="O132" s="8">
        <v>0</v>
      </c>
      <c r="P132" s="8">
        <v>2</v>
      </c>
      <c r="Q132" s="9">
        <f t="shared" ref="Q132:Q163" si="30">ROUND(E132/34*L132,2)</f>
        <v>1.37</v>
      </c>
      <c r="R132" s="9">
        <f t="shared" ref="R132:R163" si="31">ROUND(E132/34*N132,2)</f>
        <v>0</v>
      </c>
      <c r="S132" s="9">
        <f t="shared" ref="S132:S163" si="32">ROUND(O132/34*E132,2)</f>
        <v>0</v>
      </c>
      <c r="T132" s="9">
        <f t="shared" si="20"/>
        <v>0.91</v>
      </c>
    </row>
    <row r="133" spans="1:20" x14ac:dyDescent="0.2">
      <c r="A133" s="7" t="s">
        <v>164</v>
      </c>
      <c r="B133" s="8">
        <v>163</v>
      </c>
      <c r="C133" s="9">
        <f t="shared" si="29"/>
        <v>187.691</v>
      </c>
      <c r="D133" s="9">
        <f>ROUND((1.778-1.75)/(195.31-187.156)*C133-(1.778*187.156-1.75*195.31)/(195.31-187.156),3)</f>
        <v>1.752</v>
      </c>
      <c r="E133" s="9">
        <f>ROUND((195.31-187.156)/(1.778-1.75)/10,4)</f>
        <v>29.121400000000001</v>
      </c>
      <c r="F133" s="8">
        <v>23.851000000000006</v>
      </c>
      <c r="G133" s="8">
        <v>0.7</v>
      </c>
      <c r="H133" s="8">
        <v>5.03</v>
      </c>
      <c r="I133" s="8" t="s">
        <v>26</v>
      </c>
      <c r="J133" s="8" t="s">
        <v>27</v>
      </c>
      <c r="K133" s="8">
        <v>35.799999999999997</v>
      </c>
      <c r="L133" s="8">
        <v>5</v>
      </c>
      <c r="M133" s="8">
        <v>3</v>
      </c>
      <c r="N133" s="8">
        <v>0</v>
      </c>
      <c r="O133" s="8">
        <v>2</v>
      </c>
      <c r="P133" s="8">
        <v>2</v>
      </c>
      <c r="Q133" s="9">
        <f t="shared" si="30"/>
        <v>4.28</v>
      </c>
      <c r="R133" s="9">
        <f t="shared" si="31"/>
        <v>0</v>
      </c>
      <c r="S133" s="9">
        <f t="shared" si="32"/>
        <v>1.71</v>
      </c>
      <c r="T133" s="9">
        <f t="shared" ref="T133:T196" si="33">ROUND(P133/34*E133,2)</f>
        <v>1.71</v>
      </c>
    </row>
    <row r="134" spans="1:20" x14ac:dyDescent="0.2">
      <c r="A134" s="7" t="s">
        <v>165</v>
      </c>
      <c r="B134" s="8">
        <v>163.5</v>
      </c>
      <c r="C134" s="9">
        <f t="shared" si="29"/>
        <v>188.191</v>
      </c>
      <c r="D134" s="9">
        <f>ROUND((1.778-1.75)/(195.31-187.156)*C134-(1.778*187.156-1.75*195.31)/(195.31-187.156),3)</f>
        <v>1.754</v>
      </c>
      <c r="E134" s="9">
        <f t="shared" ref="E134:E149" si="34">ROUND((195.31-187.156)/(1.778-1.75)/10,4)</f>
        <v>29.121400000000001</v>
      </c>
      <c r="F134" s="8">
        <v>28.295000000000002</v>
      </c>
      <c r="G134" s="8">
        <v>0.83</v>
      </c>
      <c r="H134" s="8">
        <v>1.06</v>
      </c>
      <c r="I134" s="8" t="s">
        <v>26</v>
      </c>
      <c r="J134" s="8" t="s">
        <v>27</v>
      </c>
      <c r="K134" s="8">
        <v>37.200000000000003</v>
      </c>
      <c r="L134" s="8">
        <v>4</v>
      </c>
      <c r="M134" s="8">
        <v>3</v>
      </c>
      <c r="N134" s="8">
        <v>0</v>
      </c>
      <c r="O134" s="8">
        <v>1</v>
      </c>
      <c r="P134" s="8">
        <v>2</v>
      </c>
      <c r="Q134" s="9">
        <f t="shared" si="30"/>
        <v>3.43</v>
      </c>
      <c r="R134" s="9">
        <f t="shared" si="31"/>
        <v>0</v>
      </c>
      <c r="S134" s="9">
        <f t="shared" si="32"/>
        <v>0.86</v>
      </c>
      <c r="T134" s="9">
        <f t="shared" si="33"/>
        <v>1.71</v>
      </c>
    </row>
    <row r="135" spans="1:20" x14ac:dyDescent="0.2">
      <c r="A135" s="7" t="s">
        <v>166</v>
      </c>
      <c r="B135" s="8">
        <v>164.43</v>
      </c>
      <c r="C135" s="9">
        <f t="shared" si="29"/>
        <v>189.12100000000001</v>
      </c>
      <c r="D135" s="9">
        <f>ROUND((1.778-1.75)/(195.31-187.156)*C135-(1.778*187.156-1.75*195.31)/(195.31-187.156),3)</f>
        <v>1.7569999999999999</v>
      </c>
      <c r="E135" s="9">
        <f t="shared" si="34"/>
        <v>29.121400000000001</v>
      </c>
      <c r="F135" s="8">
        <v>26.966000000000001</v>
      </c>
      <c r="G135" s="8">
        <v>0.79</v>
      </c>
      <c r="H135" s="8">
        <v>2.08</v>
      </c>
      <c r="I135" s="8" t="s">
        <v>26</v>
      </c>
      <c r="J135" s="8" t="s">
        <v>27</v>
      </c>
      <c r="K135" s="8">
        <v>35.4</v>
      </c>
      <c r="L135" s="8">
        <v>3</v>
      </c>
      <c r="M135" s="8">
        <v>3</v>
      </c>
      <c r="N135" s="8">
        <v>0</v>
      </c>
      <c r="O135" s="8">
        <v>1</v>
      </c>
      <c r="P135" s="8">
        <v>0</v>
      </c>
      <c r="Q135" s="9">
        <f t="shared" si="30"/>
        <v>2.57</v>
      </c>
      <c r="R135" s="9">
        <f t="shared" si="31"/>
        <v>0</v>
      </c>
      <c r="S135" s="9">
        <f t="shared" si="32"/>
        <v>0.86</v>
      </c>
      <c r="T135" s="9">
        <f t="shared" si="33"/>
        <v>0</v>
      </c>
    </row>
    <row r="136" spans="1:20" x14ac:dyDescent="0.2">
      <c r="A136" s="7" t="s">
        <v>167</v>
      </c>
      <c r="B136" s="8">
        <v>164.93</v>
      </c>
      <c r="C136" s="9">
        <f t="shared" si="29"/>
        <v>189.62100000000001</v>
      </c>
      <c r="D136" s="9">
        <f>ROUND((1.778-1.75)/(195.31-187.156)*C136-(1.778*187.156-1.75*195.31)/(195.31-187.156),3)</f>
        <v>1.758</v>
      </c>
      <c r="E136" s="9">
        <f t="shared" si="34"/>
        <v>29.121400000000001</v>
      </c>
      <c r="F136" s="8">
        <v>28.705000000000005</v>
      </c>
      <c r="G136" s="8">
        <v>0.84</v>
      </c>
      <c r="H136" s="8">
        <v>3.42</v>
      </c>
      <c r="I136" s="8" t="s">
        <v>26</v>
      </c>
      <c r="J136" s="8" t="s">
        <v>27</v>
      </c>
      <c r="K136" s="8">
        <v>34.1</v>
      </c>
      <c r="L136" s="8">
        <v>7</v>
      </c>
      <c r="M136" s="8">
        <v>3</v>
      </c>
      <c r="N136" s="8">
        <v>2</v>
      </c>
      <c r="O136" s="8">
        <v>0</v>
      </c>
      <c r="P136" s="8">
        <v>1</v>
      </c>
      <c r="Q136" s="9">
        <f t="shared" si="30"/>
        <v>6</v>
      </c>
      <c r="R136" s="9">
        <f t="shared" si="31"/>
        <v>1.71</v>
      </c>
      <c r="S136" s="9">
        <f t="shared" si="32"/>
        <v>0</v>
      </c>
      <c r="T136" s="9">
        <f t="shared" si="33"/>
        <v>0.86</v>
      </c>
    </row>
    <row r="137" spans="1:20" x14ac:dyDescent="0.2">
      <c r="A137" s="7" t="s">
        <v>168</v>
      </c>
      <c r="B137" s="8">
        <v>165.75</v>
      </c>
      <c r="C137" s="9">
        <f t="shared" si="29"/>
        <v>190.441</v>
      </c>
      <c r="D137" s="9">
        <f t="shared" ref="D137:D149" si="35">ROUND((1.778-1.75)/(195.31-187.156)*C137-(1.778*187.156-1.75*195.31)/(195.31-187.156),3)</f>
        <v>1.7609999999999999</v>
      </c>
      <c r="E137" s="9">
        <f t="shared" si="34"/>
        <v>29.121400000000001</v>
      </c>
      <c r="F137" s="8">
        <v>35.434000000000005</v>
      </c>
      <c r="G137" s="8">
        <v>1.04</v>
      </c>
      <c r="H137" s="8">
        <v>1.21</v>
      </c>
      <c r="I137" s="8" t="s">
        <v>26</v>
      </c>
      <c r="J137" s="8" t="s">
        <v>27</v>
      </c>
      <c r="K137" s="8">
        <v>36.6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9">
        <f t="shared" si="30"/>
        <v>0</v>
      </c>
      <c r="R137" s="9">
        <f t="shared" si="31"/>
        <v>0</v>
      </c>
      <c r="S137" s="9">
        <f t="shared" si="32"/>
        <v>0</v>
      </c>
      <c r="T137" s="9">
        <f t="shared" si="33"/>
        <v>0</v>
      </c>
    </row>
    <row r="138" spans="1:20" x14ac:dyDescent="0.2">
      <c r="A138" s="7" t="s">
        <v>169</v>
      </c>
      <c r="B138" s="8">
        <v>166.25</v>
      </c>
      <c r="C138" s="9">
        <f t="shared" si="29"/>
        <v>190.941</v>
      </c>
      <c r="D138" s="9">
        <f t="shared" si="35"/>
        <v>1.7629999999999999</v>
      </c>
      <c r="E138" s="9">
        <f t="shared" si="34"/>
        <v>29.121400000000001</v>
      </c>
      <c r="F138" s="8">
        <v>26.505999999999993</v>
      </c>
      <c r="G138" s="8">
        <v>0.78</v>
      </c>
      <c r="H138" s="8">
        <v>1.1100000000000001</v>
      </c>
      <c r="I138" s="8" t="s">
        <v>26</v>
      </c>
      <c r="J138" s="8" t="s">
        <v>27</v>
      </c>
      <c r="K138" s="8" t="s">
        <v>28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9">
        <f t="shared" si="30"/>
        <v>0</v>
      </c>
      <c r="R138" s="9">
        <f t="shared" si="31"/>
        <v>0</v>
      </c>
      <c r="S138" s="9">
        <f t="shared" si="32"/>
        <v>0</v>
      </c>
      <c r="T138" s="9">
        <f t="shared" si="33"/>
        <v>0</v>
      </c>
    </row>
    <row r="139" spans="1:20" x14ac:dyDescent="0.2">
      <c r="A139" s="7" t="s">
        <v>170</v>
      </c>
      <c r="B139" s="8">
        <v>165.9</v>
      </c>
      <c r="C139" s="9">
        <f>(B139-161.674)+186.73</f>
        <v>190.95599999999999</v>
      </c>
      <c r="D139" s="9">
        <f t="shared" si="35"/>
        <v>1.7629999999999999</v>
      </c>
      <c r="E139" s="9">
        <f t="shared" si="34"/>
        <v>29.121400000000001</v>
      </c>
      <c r="F139" s="8">
        <v>25.839999999999996</v>
      </c>
      <c r="G139" s="8">
        <v>0.76</v>
      </c>
      <c r="H139" s="8">
        <v>3.02</v>
      </c>
      <c r="I139" s="8" t="s">
        <v>171</v>
      </c>
      <c r="J139" s="8" t="s">
        <v>27</v>
      </c>
      <c r="K139" s="8">
        <v>37.299999999999997</v>
      </c>
      <c r="L139" s="8">
        <v>2</v>
      </c>
      <c r="M139" s="8">
        <v>2</v>
      </c>
      <c r="N139" s="8">
        <v>0</v>
      </c>
      <c r="O139" s="8">
        <v>2</v>
      </c>
      <c r="P139" s="8">
        <v>0</v>
      </c>
      <c r="Q139" s="9">
        <f t="shared" si="30"/>
        <v>1.71</v>
      </c>
      <c r="R139" s="9">
        <f t="shared" si="31"/>
        <v>0</v>
      </c>
      <c r="S139" s="9">
        <f t="shared" si="32"/>
        <v>1.71</v>
      </c>
      <c r="T139" s="9">
        <f t="shared" si="33"/>
        <v>0</v>
      </c>
    </row>
    <row r="140" spans="1:20" x14ac:dyDescent="0.2">
      <c r="A140" s="7" t="s">
        <v>172</v>
      </c>
      <c r="B140" s="8">
        <v>166.75</v>
      </c>
      <c r="C140" s="9">
        <f>(B140-162.039)+186.73</f>
        <v>191.441</v>
      </c>
      <c r="D140" s="9">
        <f t="shared" si="35"/>
        <v>1.7649999999999999</v>
      </c>
      <c r="E140" s="9">
        <f t="shared" si="34"/>
        <v>29.121400000000001</v>
      </c>
      <c r="F140" s="8">
        <v>34.015999999999998</v>
      </c>
      <c r="G140" s="8">
        <v>1</v>
      </c>
      <c r="H140" s="8">
        <v>1.41</v>
      </c>
      <c r="I140" s="8" t="s">
        <v>26</v>
      </c>
      <c r="J140" s="8" t="s">
        <v>27</v>
      </c>
      <c r="K140" s="8">
        <v>34.4</v>
      </c>
      <c r="L140" s="8">
        <v>1</v>
      </c>
      <c r="M140" s="8">
        <v>1</v>
      </c>
      <c r="N140" s="8">
        <v>0</v>
      </c>
      <c r="O140" s="8">
        <v>1</v>
      </c>
      <c r="P140" s="8">
        <v>0</v>
      </c>
      <c r="Q140" s="9">
        <f t="shared" si="30"/>
        <v>0.86</v>
      </c>
      <c r="R140" s="9">
        <f t="shared" si="31"/>
        <v>0</v>
      </c>
      <c r="S140" s="9">
        <f t="shared" si="32"/>
        <v>0.86</v>
      </c>
      <c r="T140" s="9">
        <f t="shared" si="33"/>
        <v>0</v>
      </c>
    </row>
    <row r="141" spans="1:20" x14ac:dyDescent="0.2">
      <c r="A141" s="7" t="s">
        <v>173</v>
      </c>
      <c r="B141" s="8">
        <v>166.4</v>
      </c>
      <c r="C141" s="9">
        <f>(B141-161.674)+186.73</f>
        <v>191.45599999999999</v>
      </c>
      <c r="D141" s="9">
        <f t="shared" si="35"/>
        <v>1.7649999999999999</v>
      </c>
      <c r="E141" s="9">
        <f t="shared" si="34"/>
        <v>29.121400000000001</v>
      </c>
      <c r="F141" s="8">
        <v>15.610000000000001</v>
      </c>
      <c r="G141" s="8">
        <v>0.46</v>
      </c>
      <c r="H141" s="8">
        <v>3.01</v>
      </c>
      <c r="I141" s="8" t="s">
        <v>171</v>
      </c>
      <c r="J141" s="8" t="s">
        <v>27</v>
      </c>
      <c r="K141" s="8">
        <v>32.700000000000003</v>
      </c>
      <c r="L141" s="8">
        <v>3</v>
      </c>
      <c r="M141" s="8">
        <v>3</v>
      </c>
      <c r="N141" s="8">
        <v>0</v>
      </c>
      <c r="O141" s="8">
        <v>1</v>
      </c>
      <c r="P141" s="8">
        <v>1</v>
      </c>
      <c r="Q141" s="9">
        <f t="shared" si="30"/>
        <v>2.57</v>
      </c>
      <c r="R141" s="9">
        <f t="shared" si="31"/>
        <v>0</v>
      </c>
      <c r="S141" s="9">
        <f t="shared" si="32"/>
        <v>0.86</v>
      </c>
      <c r="T141" s="9">
        <f t="shared" si="33"/>
        <v>0.86</v>
      </c>
    </row>
    <row r="142" spans="1:20" x14ac:dyDescent="0.2">
      <c r="A142" s="7" t="s">
        <v>174</v>
      </c>
      <c r="B142" s="8">
        <v>167.35999999999999</v>
      </c>
      <c r="C142" s="9">
        <f>(B142-162.039)+186.73</f>
        <v>192.05099999999999</v>
      </c>
      <c r="D142" s="9">
        <f t="shared" si="35"/>
        <v>1.7669999999999999</v>
      </c>
      <c r="E142" s="9">
        <f t="shared" si="34"/>
        <v>29.121400000000001</v>
      </c>
      <c r="F142" s="8">
        <v>29.200000000000003</v>
      </c>
      <c r="G142" s="8">
        <v>0.86</v>
      </c>
      <c r="H142" s="8">
        <v>1.72</v>
      </c>
      <c r="I142" s="8" t="s">
        <v>26</v>
      </c>
      <c r="J142" s="8" t="s">
        <v>27</v>
      </c>
      <c r="K142" s="8">
        <v>37.200000000000003</v>
      </c>
      <c r="L142" s="8">
        <v>7</v>
      </c>
      <c r="M142" s="8">
        <v>4</v>
      </c>
      <c r="N142" s="8">
        <v>0</v>
      </c>
      <c r="O142" s="8">
        <v>4</v>
      </c>
      <c r="P142" s="8">
        <v>2</v>
      </c>
      <c r="Q142" s="9">
        <f t="shared" si="30"/>
        <v>6</v>
      </c>
      <c r="R142" s="9">
        <f t="shared" si="31"/>
        <v>0</v>
      </c>
      <c r="S142" s="9">
        <f t="shared" si="32"/>
        <v>3.43</v>
      </c>
      <c r="T142" s="9">
        <f t="shared" si="33"/>
        <v>1.71</v>
      </c>
    </row>
    <row r="143" spans="1:20" x14ac:dyDescent="0.2">
      <c r="A143" s="7" t="s">
        <v>175</v>
      </c>
      <c r="B143" s="8">
        <v>167.85999999999999</v>
      </c>
      <c r="C143" s="9">
        <f>(B143-167.81)+192.501</f>
        <v>192.55099999999999</v>
      </c>
      <c r="D143" s="9">
        <f t="shared" si="35"/>
        <v>1.7689999999999999</v>
      </c>
      <c r="E143" s="9">
        <f t="shared" si="34"/>
        <v>29.121400000000001</v>
      </c>
      <c r="F143" s="8">
        <v>30.193999999999996</v>
      </c>
      <c r="G143" s="8">
        <v>0.89</v>
      </c>
      <c r="H143" s="8">
        <v>6.28</v>
      </c>
      <c r="I143" s="8" t="s">
        <v>26</v>
      </c>
      <c r="J143" s="8" t="s">
        <v>27</v>
      </c>
      <c r="K143" s="8">
        <v>36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9">
        <f t="shared" si="30"/>
        <v>0</v>
      </c>
      <c r="R143" s="9">
        <f t="shared" si="31"/>
        <v>0</v>
      </c>
      <c r="S143" s="9">
        <f t="shared" si="32"/>
        <v>0</v>
      </c>
      <c r="T143" s="9">
        <f t="shared" si="33"/>
        <v>0</v>
      </c>
    </row>
    <row r="144" spans="1:20" x14ac:dyDescent="0.2">
      <c r="A144" s="7" t="s">
        <v>176</v>
      </c>
      <c r="B144" s="8">
        <v>166.9</v>
      </c>
      <c r="C144" s="9">
        <f>(B144-166.541)+192.501</f>
        <v>192.86</v>
      </c>
      <c r="D144" s="9">
        <f t="shared" si="35"/>
        <v>1.77</v>
      </c>
      <c r="E144" s="9">
        <f t="shared" si="34"/>
        <v>29.121400000000001</v>
      </c>
      <c r="F144" s="8">
        <v>15.87</v>
      </c>
      <c r="G144" s="8">
        <v>0.47</v>
      </c>
      <c r="H144" s="8">
        <v>4.28</v>
      </c>
      <c r="I144" s="8" t="s">
        <v>171</v>
      </c>
      <c r="J144" s="8" t="s">
        <v>27</v>
      </c>
      <c r="K144" s="8">
        <v>30.6</v>
      </c>
      <c r="L144" s="8">
        <v>15</v>
      </c>
      <c r="M144" s="8">
        <v>6</v>
      </c>
      <c r="N144" s="8">
        <v>1</v>
      </c>
      <c r="O144" s="8">
        <v>9</v>
      </c>
      <c r="P144" s="8">
        <v>4</v>
      </c>
      <c r="Q144" s="9">
        <f t="shared" si="30"/>
        <v>12.85</v>
      </c>
      <c r="R144" s="9">
        <f t="shared" si="31"/>
        <v>0.86</v>
      </c>
      <c r="S144" s="9">
        <f t="shared" si="32"/>
        <v>7.71</v>
      </c>
      <c r="T144" s="9">
        <f t="shared" si="33"/>
        <v>3.43</v>
      </c>
    </row>
    <row r="145" spans="1:20" x14ac:dyDescent="0.2">
      <c r="A145" s="7" t="s">
        <v>177</v>
      </c>
      <c r="B145" s="8">
        <v>167.4</v>
      </c>
      <c r="C145" s="9">
        <f>(B145-166.541)+192.501</f>
        <v>193.36</v>
      </c>
      <c r="D145" s="9">
        <f t="shared" si="35"/>
        <v>1.7709999999999999</v>
      </c>
      <c r="E145" s="9">
        <f t="shared" si="34"/>
        <v>29.121400000000001</v>
      </c>
      <c r="F145" s="8">
        <v>17.419999999999998</v>
      </c>
      <c r="G145" s="8">
        <v>0.51</v>
      </c>
      <c r="H145" s="8">
        <v>2.87</v>
      </c>
      <c r="I145" s="8" t="s">
        <v>42</v>
      </c>
      <c r="J145" s="8" t="s">
        <v>34</v>
      </c>
      <c r="K145" s="8">
        <v>30.3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9">
        <f t="shared" si="30"/>
        <v>0</v>
      </c>
      <c r="R145" s="9">
        <f t="shared" si="31"/>
        <v>0</v>
      </c>
      <c r="S145" s="9">
        <f t="shared" si="32"/>
        <v>0</v>
      </c>
      <c r="T145" s="9">
        <f t="shared" si="33"/>
        <v>0</v>
      </c>
    </row>
    <row r="146" spans="1:20" x14ac:dyDescent="0.2">
      <c r="A146" s="7" t="s">
        <v>178</v>
      </c>
      <c r="B146" s="8">
        <v>167.9</v>
      </c>
      <c r="C146" s="9">
        <f>(B146-166.541)+192.501</f>
        <v>193.86</v>
      </c>
      <c r="D146" s="9">
        <f t="shared" si="35"/>
        <v>1.7729999999999999</v>
      </c>
      <c r="E146" s="9">
        <f t="shared" si="34"/>
        <v>29.121400000000001</v>
      </c>
      <c r="F146" s="8">
        <v>23.019999999999996</v>
      </c>
      <c r="G146" s="8">
        <v>0.68</v>
      </c>
      <c r="H146" s="8">
        <v>8.08</v>
      </c>
      <c r="I146" s="8" t="s">
        <v>42</v>
      </c>
      <c r="J146" s="8" t="s">
        <v>34</v>
      </c>
      <c r="K146" s="8">
        <v>37.4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9">
        <f t="shared" si="30"/>
        <v>0</v>
      </c>
      <c r="R146" s="9">
        <f t="shared" si="31"/>
        <v>0</v>
      </c>
      <c r="S146" s="9">
        <f t="shared" si="32"/>
        <v>0</v>
      </c>
      <c r="T146" s="9">
        <f t="shared" si="33"/>
        <v>0</v>
      </c>
    </row>
    <row r="147" spans="1:20" x14ac:dyDescent="0.2">
      <c r="A147" s="7" t="s">
        <v>179</v>
      </c>
      <c r="B147" s="8">
        <v>168.4</v>
      </c>
      <c r="C147" s="9">
        <f>(B147-166.541)+192.501</f>
        <v>194.36</v>
      </c>
      <c r="D147" s="9">
        <f t="shared" si="35"/>
        <v>1.7749999999999999</v>
      </c>
      <c r="E147" s="9">
        <f t="shared" si="34"/>
        <v>29.121400000000001</v>
      </c>
      <c r="F147" s="8">
        <v>24.449999999999996</v>
      </c>
      <c r="G147" s="8">
        <v>0.72</v>
      </c>
      <c r="H147" s="8">
        <v>1.55</v>
      </c>
      <c r="I147" s="8" t="s">
        <v>42</v>
      </c>
      <c r="J147" s="8" t="s">
        <v>34</v>
      </c>
      <c r="K147" s="8">
        <v>29.7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9">
        <f t="shared" si="30"/>
        <v>0</v>
      </c>
      <c r="R147" s="9">
        <f t="shared" si="31"/>
        <v>0</v>
      </c>
      <c r="S147" s="9">
        <f t="shared" si="32"/>
        <v>0</v>
      </c>
      <c r="T147" s="9">
        <f t="shared" si="33"/>
        <v>0</v>
      </c>
    </row>
    <row r="148" spans="1:20" x14ac:dyDescent="0.2">
      <c r="A148" s="7" t="s">
        <v>180</v>
      </c>
      <c r="B148" s="8">
        <v>168.9</v>
      </c>
      <c r="C148" s="9">
        <f>(B148-166.541)+192.501</f>
        <v>194.86</v>
      </c>
      <c r="D148" s="9">
        <f t="shared" si="35"/>
        <v>1.776</v>
      </c>
      <c r="E148" s="9">
        <f t="shared" si="34"/>
        <v>29.121400000000001</v>
      </c>
      <c r="F148" s="8">
        <v>28.799999999999997</v>
      </c>
      <c r="G148" s="8">
        <v>0.85</v>
      </c>
      <c r="H148" s="8">
        <v>1.81</v>
      </c>
      <c r="I148" s="8" t="s">
        <v>42</v>
      </c>
      <c r="J148" s="8" t="s">
        <v>34</v>
      </c>
      <c r="K148" s="8">
        <v>31.8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9">
        <f t="shared" si="30"/>
        <v>0</v>
      </c>
      <c r="R148" s="9">
        <f t="shared" si="31"/>
        <v>0</v>
      </c>
      <c r="S148" s="9">
        <f t="shared" si="32"/>
        <v>0</v>
      </c>
      <c r="T148" s="9">
        <f t="shared" si="33"/>
        <v>0</v>
      </c>
    </row>
    <row r="149" spans="1:20" x14ac:dyDescent="0.2">
      <c r="A149" s="7" t="s">
        <v>181</v>
      </c>
      <c r="B149" s="8">
        <v>170.47</v>
      </c>
      <c r="C149" s="9">
        <f>(B149-167.81)+192.501</f>
        <v>195.161</v>
      </c>
      <c r="D149" s="9">
        <f t="shared" si="35"/>
        <v>1.7769999999999999</v>
      </c>
      <c r="E149" s="9">
        <f t="shared" si="34"/>
        <v>29.121400000000001</v>
      </c>
      <c r="F149" s="8">
        <v>29.045000000000002</v>
      </c>
      <c r="G149" s="8">
        <v>0.85</v>
      </c>
      <c r="H149" s="8">
        <v>1.19</v>
      </c>
      <c r="I149" s="8" t="s">
        <v>37</v>
      </c>
      <c r="J149" s="8" t="s">
        <v>34</v>
      </c>
      <c r="K149" s="8">
        <v>36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9">
        <f t="shared" si="30"/>
        <v>0</v>
      </c>
      <c r="R149" s="9">
        <f t="shared" si="31"/>
        <v>0</v>
      </c>
      <c r="S149" s="9">
        <f t="shared" si="32"/>
        <v>0</v>
      </c>
      <c r="T149" s="9">
        <f t="shared" si="33"/>
        <v>0</v>
      </c>
    </row>
    <row r="150" spans="1:20" x14ac:dyDescent="0.2">
      <c r="A150" s="7" t="s">
        <v>182</v>
      </c>
      <c r="B150" s="8">
        <v>169.4</v>
      </c>
      <c r="C150" s="9">
        <f>(B150-166.541)+192.501</f>
        <v>195.36</v>
      </c>
      <c r="D150" s="9">
        <f>ROUND((1.945-1.778)/(218.308-195.31)*C150-(1.945*195.31-1.778*218.308)/(218.308-195.31),3)</f>
        <v>1.778</v>
      </c>
      <c r="E150" s="9">
        <f>ROUND((218.308-195.31)/(1.945-1.778)/10,4)</f>
        <v>13.7713</v>
      </c>
      <c r="F150" s="8">
        <v>37.639999999999993</v>
      </c>
      <c r="G150" s="8">
        <v>1.1100000000000001</v>
      </c>
      <c r="H150" s="8">
        <v>2.52</v>
      </c>
      <c r="I150" s="8" t="s">
        <v>42</v>
      </c>
      <c r="J150" s="8" t="s">
        <v>34</v>
      </c>
      <c r="K150" s="8">
        <v>35.299999999999997</v>
      </c>
      <c r="L150" s="8">
        <v>6</v>
      </c>
      <c r="M150" s="8">
        <v>4</v>
      </c>
      <c r="N150" s="8">
        <v>0</v>
      </c>
      <c r="O150" s="8">
        <v>2</v>
      </c>
      <c r="P150" s="8">
        <v>3</v>
      </c>
      <c r="Q150" s="9">
        <f t="shared" si="30"/>
        <v>2.4300000000000002</v>
      </c>
      <c r="R150" s="9">
        <f t="shared" si="31"/>
        <v>0</v>
      </c>
      <c r="S150" s="9">
        <f t="shared" si="32"/>
        <v>0.81</v>
      </c>
      <c r="T150" s="9">
        <f t="shared" si="33"/>
        <v>1.22</v>
      </c>
    </row>
    <row r="151" spans="1:20" x14ac:dyDescent="0.2">
      <c r="A151" s="7" t="s">
        <v>183</v>
      </c>
      <c r="B151" s="8">
        <v>169.9</v>
      </c>
      <c r="C151" s="9">
        <f>(B151-166.541)+192.501</f>
        <v>195.86</v>
      </c>
      <c r="D151" s="9">
        <f>ROUND((1.945-1.778)/(218.308-195.31)*C151-(1.945*195.31-1.778*218.308)/(218.308-195.31),3)</f>
        <v>1.782</v>
      </c>
      <c r="E151" s="9">
        <f t="shared" ref="E151:E190" si="36">ROUND((218.308-195.31)/(1.945-1.778)/10,4)</f>
        <v>13.7713</v>
      </c>
      <c r="F151" s="8">
        <v>32.949999999999996</v>
      </c>
      <c r="G151" s="8">
        <v>0.97</v>
      </c>
      <c r="H151" s="8">
        <v>1.55</v>
      </c>
      <c r="I151" s="8" t="s">
        <v>42</v>
      </c>
      <c r="J151" s="8" t="s">
        <v>34</v>
      </c>
      <c r="K151" s="8">
        <v>36.9</v>
      </c>
      <c r="L151" s="8">
        <v>10</v>
      </c>
      <c r="M151" s="8">
        <v>4</v>
      </c>
      <c r="N151" s="8">
        <v>0</v>
      </c>
      <c r="O151" s="8">
        <v>5</v>
      </c>
      <c r="P151" s="8">
        <v>3</v>
      </c>
      <c r="Q151" s="9">
        <f t="shared" si="30"/>
        <v>4.05</v>
      </c>
      <c r="R151" s="9">
        <f t="shared" si="31"/>
        <v>0</v>
      </c>
      <c r="S151" s="9">
        <f t="shared" si="32"/>
        <v>2.0299999999999998</v>
      </c>
      <c r="T151" s="9">
        <f t="shared" si="33"/>
        <v>1.22</v>
      </c>
    </row>
    <row r="152" spans="1:20" x14ac:dyDescent="0.2">
      <c r="A152" s="7" t="s">
        <v>184</v>
      </c>
      <c r="B152" s="8">
        <v>170.5</v>
      </c>
      <c r="C152" s="9">
        <f>(B152-166.541)+192.501</f>
        <v>196.46</v>
      </c>
      <c r="D152" s="9">
        <f>ROUND((1.945-1.778)/(218.308-195.31)*C152-(1.945*195.31-1.778*218.308)/(218.308-195.31),3)</f>
        <v>1.786</v>
      </c>
      <c r="E152" s="9">
        <f t="shared" si="36"/>
        <v>13.7713</v>
      </c>
      <c r="F152" s="8">
        <v>22.669999999999998</v>
      </c>
      <c r="G152" s="8">
        <v>0.67</v>
      </c>
      <c r="H152" s="8">
        <v>2.56</v>
      </c>
      <c r="I152" s="8" t="s">
        <v>42</v>
      </c>
      <c r="J152" s="8" t="s">
        <v>34</v>
      </c>
      <c r="K152" s="8">
        <v>34.4</v>
      </c>
      <c r="L152" s="8">
        <v>11</v>
      </c>
      <c r="M152" s="8">
        <v>6</v>
      </c>
      <c r="N152" s="8">
        <v>0</v>
      </c>
      <c r="O152" s="8">
        <v>8</v>
      </c>
      <c r="P152" s="8">
        <v>0</v>
      </c>
      <c r="Q152" s="9">
        <f t="shared" si="30"/>
        <v>4.46</v>
      </c>
      <c r="R152" s="9">
        <f t="shared" si="31"/>
        <v>0</v>
      </c>
      <c r="S152" s="9">
        <f t="shared" si="32"/>
        <v>3.24</v>
      </c>
      <c r="T152" s="9">
        <f t="shared" si="33"/>
        <v>0</v>
      </c>
    </row>
    <row r="153" spans="1:20" x14ac:dyDescent="0.2">
      <c r="A153" s="7" t="s">
        <v>185</v>
      </c>
      <c r="B153" s="8">
        <v>170.97</v>
      </c>
      <c r="C153" s="9">
        <f>(B153-170.481)+196.464</f>
        <v>196.953</v>
      </c>
      <c r="D153" s="9">
        <f t="shared" ref="D153:D190" si="37">ROUND((1.945-1.778)/(218.308-195.31)*C153-(1.945*195.31-1.778*218.308)/(218.308-195.31),3)</f>
        <v>1.79</v>
      </c>
      <c r="E153" s="9">
        <f t="shared" si="36"/>
        <v>13.7713</v>
      </c>
      <c r="F153" s="8">
        <v>23.793000000000006</v>
      </c>
      <c r="G153" s="8">
        <v>0.7</v>
      </c>
      <c r="H153" s="8">
        <v>1.5</v>
      </c>
      <c r="I153" s="8" t="s">
        <v>37</v>
      </c>
      <c r="J153" s="8" t="s">
        <v>34</v>
      </c>
      <c r="K153" s="8">
        <v>35.200000000000003</v>
      </c>
      <c r="L153" s="8">
        <v>1</v>
      </c>
      <c r="M153" s="8">
        <v>1</v>
      </c>
      <c r="N153" s="8">
        <v>0</v>
      </c>
      <c r="O153" s="8">
        <v>1</v>
      </c>
      <c r="P153" s="8">
        <v>0</v>
      </c>
      <c r="Q153" s="9">
        <f t="shared" si="30"/>
        <v>0.41</v>
      </c>
      <c r="R153" s="9">
        <f t="shared" si="31"/>
        <v>0</v>
      </c>
      <c r="S153" s="9">
        <f t="shared" si="32"/>
        <v>0.41</v>
      </c>
      <c r="T153" s="9">
        <f t="shared" si="33"/>
        <v>0</v>
      </c>
    </row>
    <row r="154" spans="1:20" x14ac:dyDescent="0.2">
      <c r="A154" s="7" t="s">
        <v>186</v>
      </c>
      <c r="B154" s="8">
        <v>171</v>
      </c>
      <c r="C154" s="9">
        <f>(B154-170.504)+196.464</f>
        <v>196.96</v>
      </c>
      <c r="D154" s="9">
        <f t="shared" si="37"/>
        <v>1.79</v>
      </c>
      <c r="E154" s="9">
        <f t="shared" si="36"/>
        <v>13.7713</v>
      </c>
      <c r="F154" s="8">
        <v>22.889999999999997</v>
      </c>
      <c r="G154" s="8">
        <v>0.67</v>
      </c>
      <c r="H154" s="8">
        <v>2.0099999999999998</v>
      </c>
      <c r="I154" s="8" t="s">
        <v>42</v>
      </c>
      <c r="J154" s="8" t="s">
        <v>34</v>
      </c>
      <c r="K154" s="8">
        <v>35.799999999999997</v>
      </c>
      <c r="L154" s="8">
        <v>3</v>
      </c>
      <c r="M154" s="8">
        <v>2</v>
      </c>
      <c r="N154" s="8">
        <v>0</v>
      </c>
      <c r="O154" s="8">
        <v>3</v>
      </c>
      <c r="P154" s="8">
        <v>0</v>
      </c>
      <c r="Q154" s="9">
        <f t="shared" si="30"/>
        <v>1.22</v>
      </c>
      <c r="R154" s="9">
        <f t="shared" si="31"/>
        <v>0</v>
      </c>
      <c r="S154" s="9">
        <f t="shared" si="32"/>
        <v>1.22</v>
      </c>
      <c r="T154" s="9">
        <f t="shared" si="33"/>
        <v>0</v>
      </c>
    </row>
    <row r="155" spans="1:20" x14ac:dyDescent="0.2">
      <c r="A155" s="7" t="s">
        <v>187</v>
      </c>
      <c r="B155" s="8">
        <v>171.79</v>
      </c>
      <c r="C155" s="9">
        <f t="shared" ref="C155:C161" si="38">(B155-170.481)+196.464</f>
        <v>197.773</v>
      </c>
      <c r="D155" s="9">
        <f t="shared" si="37"/>
        <v>1.796</v>
      </c>
      <c r="E155" s="9">
        <f t="shared" si="36"/>
        <v>13.7713</v>
      </c>
      <c r="F155" s="8">
        <v>21.778999999999996</v>
      </c>
      <c r="G155" s="8">
        <v>0.64</v>
      </c>
      <c r="H155" s="8">
        <v>1.76</v>
      </c>
      <c r="I155" s="8" t="s">
        <v>61</v>
      </c>
      <c r="J155" s="8" t="s">
        <v>62</v>
      </c>
      <c r="K155" s="8">
        <v>37.4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9">
        <f t="shared" si="30"/>
        <v>0</v>
      </c>
      <c r="R155" s="9">
        <f t="shared" si="31"/>
        <v>0</v>
      </c>
      <c r="S155" s="9">
        <f t="shared" si="32"/>
        <v>0</v>
      </c>
      <c r="T155" s="9">
        <f t="shared" si="33"/>
        <v>0</v>
      </c>
    </row>
    <row r="156" spans="1:20" x14ac:dyDescent="0.2">
      <c r="A156" s="7" t="s">
        <v>188</v>
      </c>
      <c r="B156" s="8">
        <v>172.29</v>
      </c>
      <c r="C156" s="9">
        <f t="shared" si="38"/>
        <v>198.273</v>
      </c>
      <c r="D156" s="9">
        <f t="shared" si="37"/>
        <v>1.8</v>
      </c>
      <c r="E156" s="9">
        <f t="shared" si="36"/>
        <v>13.7713</v>
      </c>
      <c r="F156" s="8">
        <v>26.130999999999993</v>
      </c>
      <c r="G156" s="8">
        <v>0.77</v>
      </c>
      <c r="H156" s="8">
        <v>1.87</v>
      </c>
      <c r="I156" s="8" t="s">
        <v>61</v>
      </c>
      <c r="J156" s="8" t="s">
        <v>62</v>
      </c>
      <c r="K156" s="8">
        <v>38.6</v>
      </c>
      <c r="L156" s="8">
        <v>6</v>
      </c>
      <c r="M156" s="8">
        <v>3</v>
      </c>
      <c r="N156" s="8">
        <v>0</v>
      </c>
      <c r="O156" s="8">
        <v>4</v>
      </c>
      <c r="P156" s="8">
        <v>1</v>
      </c>
      <c r="Q156" s="9">
        <f t="shared" si="30"/>
        <v>2.4300000000000002</v>
      </c>
      <c r="R156" s="9">
        <f t="shared" si="31"/>
        <v>0</v>
      </c>
      <c r="S156" s="9">
        <f t="shared" si="32"/>
        <v>1.62</v>
      </c>
      <c r="T156" s="9">
        <f t="shared" si="33"/>
        <v>0.41</v>
      </c>
    </row>
    <row r="157" spans="1:20" x14ac:dyDescent="0.2">
      <c r="A157" s="7" t="s">
        <v>189</v>
      </c>
      <c r="B157" s="8">
        <v>173.21</v>
      </c>
      <c r="C157" s="9">
        <f t="shared" si="38"/>
        <v>199.19300000000001</v>
      </c>
      <c r="D157" s="9">
        <f t="shared" si="37"/>
        <v>1.806</v>
      </c>
      <c r="E157" s="9">
        <f t="shared" si="36"/>
        <v>13.7713</v>
      </c>
      <c r="F157" s="8">
        <v>29.500999999999998</v>
      </c>
      <c r="G157" s="8">
        <v>0.87</v>
      </c>
      <c r="H157" s="8">
        <v>1.1100000000000001</v>
      </c>
      <c r="I157" s="8" t="s">
        <v>37</v>
      </c>
      <c r="J157" s="8" t="s">
        <v>34</v>
      </c>
      <c r="K157" s="8">
        <v>35.200000000000003</v>
      </c>
      <c r="L157" s="8">
        <v>4</v>
      </c>
      <c r="M157" s="8">
        <v>2</v>
      </c>
      <c r="N157" s="8">
        <v>0</v>
      </c>
      <c r="O157" s="8">
        <v>3</v>
      </c>
      <c r="P157" s="8">
        <v>0</v>
      </c>
      <c r="Q157" s="9">
        <f t="shared" si="30"/>
        <v>1.62</v>
      </c>
      <c r="R157" s="9">
        <f t="shared" si="31"/>
        <v>0</v>
      </c>
      <c r="S157" s="9">
        <f t="shared" si="32"/>
        <v>1.22</v>
      </c>
      <c r="T157" s="9">
        <f t="shared" si="33"/>
        <v>0</v>
      </c>
    </row>
    <row r="158" spans="1:20" x14ac:dyDescent="0.2">
      <c r="A158" s="7" t="s">
        <v>190</v>
      </c>
      <c r="B158" s="8">
        <v>173.71</v>
      </c>
      <c r="C158" s="9">
        <f t="shared" si="38"/>
        <v>199.69300000000001</v>
      </c>
      <c r="D158" s="9">
        <f t="shared" si="37"/>
        <v>1.81</v>
      </c>
      <c r="E158" s="9">
        <f t="shared" si="36"/>
        <v>13.7713</v>
      </c>
      <c r="F158" s="8">
        <v>37.892000000000003</v>
      </c>
      <c r="G158" s="8">
        <v>1.1100000000000001</v>
      </c>
      <c r="H158" s="8">
        <v>1</v>
      </c>
      <c r="I158" s="8" t="s">
        <v>37</v>
      </c>
      <c r="J158" s="8" t="s">
        <v>34</v>
      </c>
      <c r="K158" s="8">
        <v>36.6</v>
      </c>
      <c r="L158" s="8">
        <v>2</v>
      </c>
      <c r="M158" s="8">
        <v>1</v>
      </c>
      <c r="N158" s="8">
        <v>0</v>
      </c>
      <c r="O158" s="8">
        <v>2</v>
      </c>
      <c r="P158" s="8">
        <v>0</v>
      </c>
      <c r="Q158" s="9">
        <f t="shared" si="30"/>
        <v>0.81</v>
      </c>
      <c r="R158" s="9">
        <f t="shared" si="31"/>
        <v>0</v>
      </c>
      <c r="S158" s="9">
        <f t="shared" si="32"/>
        <v>0.81</v>
      </c>
      <c r="T158" s="9">
        <f t="shared" si="33"/>
        <v>0</v>
      </c>
    </row>
    <row r="159" spans="1:20" x14ac:dyDescent="0.2">
      <c r="A159" s="7" t="s">
        <v>191</v>
      </c>
      <c r="B159" s="8">
        <v>174.55</v>
      </c>
      <c r="C159" s="9">
        <f t="shared" si="38"/>
        <v>200.53300000000002</v>
      </c>
      <c r="D159" s="9">
        <f t="shared" si="37"/>
        <v>1.8160000000000001</v>
      </c>
      <c r="E159" s="9">
        <f t="shared" si="36"/>
        <v>13.7713</v>
      </c>
      <c r="F159" s="8">
        <v>23.173999999999999</v>
      </c>
      <c r="G159" s="8">
        <v>0.68</v>
      </c>
      <c r="H159" s="8">
        <v>1.17</v>
      </c>
      <c r="I159" s="8" t="s">
        <v>37</v>
      </c>
      <c r="J159" s="8" t="s">
        <v>34</v>
      </c>
      <c r="K159" s="8">
        <v>35.700000000000003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9">
        <f t="shared" si="30"/>
        <v>0</v>
      </c>
      <c r="R159" s="9">
        <f t="shared" si="31"/>
        <v>0</v>
      </c>
      <c r="S159" s="9">
        <f t="shared" si="32"/>
        <v>0</v>
      </c>
      <c r="T159" s="9">
        <f t="shared" si="33"/>
        <v>0</v>
      </c>
    </row>
    <row r="160" spans="1:20" x14ac:dyDescent="0.2">
      <c r="A160" s="7" t="s">
        <v>192</v>
      </c>
      <c r="B160" s="8">
        <v>175.05</v>
      </c>
      <c r="C160" s="9">
        <f t="shared" si="38"/>
        <v>201.03300000000002</v>
      </c>
      <c r="D160" s="9">
        <f t="shared" si="37"/>
        <v>1.82</v>
      </c>
      <c r="E160" s="9">
        <f t="shared" si="36"/>
        <v>13.7713</v>
      </c>
      <c r="F160" s="8">
        <v>29.584999999999994</v>
      </c>
      <c r="G160" s="8">
        <v>0.87</v>
      </c>
      <c r="H160" s="8">
        <v>1.67</v>
      </c>
      <c r="I160" s="8" t="s">
        <v>37</v>
      </c>
      <c r="J160" s="8" t="s">
        <v>34</v>
      </c>
      <c r="K160" s="8">
        <v>34.9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9">
        <f t="shared" si="30"/>
        <v>0</v>
      </c>
      <c r="R160" s="9">
        <f t="shared" si="31"/>
        <v>0</v>
      </c>
      <c r="S160" s="9">
        <f t="shared" si="32"/>
        <v>0</v>
      </c>
      <c r="T160" s="9">
        <f t="shared" si="33"/>
        <v>0</v>
      </c>
    </row>
    <row r="161" spans="1:20" x14ac:dyDescent="0.2">
      <c r="A161" s="7" t="s">
        <v>193</v>
      </c>
      <c r="B161" s="8">
        <v>175.55</v>
      </c>
      <c r="C161" s="9">
        <f t="shared" si="38"/>
        <v>201.53300000000002</v>
      </c>
      <c r="D161" s="9">
        <f t="shared" si="37"/>
        <v>1.823</v>
      </c>
      <c r="E161" s="9">
        <f t="shared" si="36"/>
        <v>13.7713</v>
      </c>
      <c r="F161" s="8">
        <v>25.339000000000006</v>
      </c>
      <c r="G161" s="8">
        <v>0.75</v>
      </c>
      <c r="H161" s="8">
        <v>4.24</v>
      </c>
      <c r="I161" s="8" t="s">
        <v>37</v>
      </c>
      <c r="J161" s="8" t="s">
        <v>34</v>
      </c>
      <c r="K161" s="8">
        <v>34.200000000000003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9">
        <f t="shared" si="30"/>
        <v>0</v>
      </c>
      <c r="R161" s="9">
        <f t="shared" si="31"/>
        <v>0</v>
      </c>
      <c r="S161" s="9">
        <f t="shared" si="32"/>
        <v>0</v>
      </c>
      <c r="T161" s="9">
        <f t="shared" si="33"/>
        <v>0</v>
      </c>
    </row>
    <row r="162" spans="1:20" x14ac:dyDescent="0.2">
      <c r="A162" s="7" t="s">
        <v>194</v>
      </c>
      <c r="B162" s="8">
        <v>176.04</v>
      </c>
      <c r="C162" s="9">
        <f>(B162-170.504)+196.464</f>
        <v>202</v>
      </c>
      <c r="D162" s="9">
        <f t="shared" si="37"/>
        <v>1.827</v>
      </c>
      <c r="E162" s="9">
        <f t="shared" si="36"/>
        <v>13.7713</v>
      </c>
      <c r="F162" s="8">
        <v>34.64</v>
      </c>
      <c r="G162" s="8">
        <v>1.02</v>
      </c>
      <c r="H162" s="8">
        <v>1.79</v>
      </c>
      <c r="I162" s="8" t="s">
        <v>195</v>
      </c>
      <c r="J162" s="8" t="s">
        <v>62</v>
      </c>
      <c r="K162" s="8">
        <v>33.4</v>
      </c>
      <c r="L162" s="8">
        <v>5</v>
      </c>
      <c r="M162" s="8">
        <v>3</v>
      </c>
      <c r="N162" s="8">
        <v>0</v>
      </c>
      <c r="O162" s="8">
        <v>4</v>
      </c>
      <c r="P162" s="8">
        <v>1</v>
      </c>
      <c r="Q162" s="9">
        <f t="shared" si="30"/>
        <v>2.0299999999999998</v>
      </c>
      <c r="R162" s="9">
        <f t="shared" si="31"/>
        <v>0</v>
      </c>
      <c r="S162" s="9">
        <f t="shared" si="32"/>
        <v>1.62</v>
      </c>
      <c r="T162" s="9">
        <f t="shared" si="33"/>
        <v>0.41</v>
      </c>
    </row>
    <row r="163" spans="1:20" x14ac:dyDescent="0.2">
      <c r="A163" s="7" t="s">
        <v>196</v>
      </c>
      <c r="B163" s="8">
        <v>176.05</v>
      </c>
      <c r="C163" s="9">
        <f>(B163-170.481)+196.464</f>
        <v>202.03300000000002</v>
      </c>
      <c r="D163" s="9">
        <f t="shared" si="37"/>
        <v>1.827</v>
      </c>
      <c r="E163" s="9">
        <f t="shared" si="36"/>
        <v>13.7713</v>
      </c>
      <c r="F163" s="8">
        <v>28.082000000000001</v>
      </c>
      <c r="G163" s="8">
        <v>0.83</v>
      </c>
      <c r="H163" s="8">
        <v>0.73</v>
      </c>
      <c r="I163" s="8" t="s">
        <v>37</v>
      </c>
      <c r="J163" s="8" t="s">
        <v>34</v>
      </c>
      <c r="K163" s="8">
        <v>34.200000000000003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9">
        <f t="shared" si="30"/>
        <v>0</v>
      </c>
      <c r="R163" s="9">
        <f t="shared" si="31"/>
        <v>0</v>
      </c>
      <c r="S163" s="9">
        <f t="shared" si="32"/>
        <v>0</v>
      </c>
      <c r="T163" s="9">
        <f t="shared" si="33"/>
        <v>0</v>
      </c>
    </row>
    <row r="164" spans="1:20" x14ac:dyDescent="0.2">
      <c r="A164" s="7" t="s">
        <v>197</v>
      </c>
      <c r="B164" s="8">
        <v>176.54</v>
      </c>
      <c r="C164" s="9">
        <f>(B164-170.504)+196.464</f>
        <v>202.5</v>
      </c>
      <c r="D164" s="9">
        <f t="shared" si="37"/>
        <v>1.83</v>
      </c>
      <c r="E164" s="9">
        <f t="shared" si="36"/>
        <v>13.7713</v>
      </c>
      <c r="F164" s="8">
        <v>25.59</v>
      </c>
      <c r="G164" s="8">
        <v>0.75</v>
      </c>
      <c r="H164" s="8">
        <v>1.84</v>
      </c>
      <c r="I164" s="8" t="s">
        <v>195</v>
      </c>
      <c r="J164" s="8" t="s">
        <v>62</v>
      </c>
      <c r="K164" s="8">
        <v>35.200000000000003</v>
      </c>
      <c r="L164" s="8">
        <v>3</v>
      </c>
      <c r="M164" s="8">
        <v>3</v>
      </c>
      <c r="N164" s="8">
        <v>0</v>
      </c>
      <c r="O164" s="8">
        <v>2</v>
      </c>
      <c r="P164" s="8">
        <v>0</v>
      </c>
      <c r="Q164" s="9">
        <f t="shared" ref="Q164:Q195" si="39">ROUND(E164/34*L164,2)</f>
        <v>1.22</v>
      </c>
      <c r="R164" s="9">
        <f t="shared" ref="R164:R195" si="40">ROUND(E164/34*N164,2)</f>
        <v>0</v>
      </c>
      <c r="S164" s="9">
        <f t="shared" ref="S164:S195" si="41">ROUND(O164/34*E164,2)</f>
        <v>0.81</v>
      </c>
      <c r="T164" s="9">
        <f t="shared" si="33"/>
        <v>0</v>
      </c>
    </row>
    <row r="165" spans="1:20" x14ac:dyDescent="0.2">
      <c r="A165" s="7" t="s">
        <v>198</v>
      </c>
      <c r="B165" s="8">
        <v>176.55</v>
      </c>
      <c r="C165" s="9">
        <f>(B165-170.481)+196.464</f>
        <v>202.53300000000002</v>
      </c>
      <c r="D165" s="9">
        <f t="shared" si="37"/>
        <v>1.83</v>
      </c>
      <c r="E165" s="9">
        <f t="shared" si="36"/>
        <v>13.7713</v>
      </c>
      <c r="F165" s="8">
        <v>28.513999999999996</v>
      </c>
      <c r="G165" s="8">
        <v>0.84</v>
      </c>
      <c r="H165" s="8">
        <v>1.43</v>
      </c>
      <c r="I165" s="8" t="s">
        <v>37</v>
      </c>
      <c r="J165" s="8" t="s">
        <v>34</v>
      </c>
      <c r="K165" s="8">
        <v>33.1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9">
        <f t="shared" si="39"/>
        <v>0</v>
      </c>
      <c r="R165" s="9">
        <f t="shared" si="40"/>
        <v>0</v>
      </c>
      <c r="S165" s="9">
        <f t="shared" si="41"/>
        <v>0</v>
      </c>
      <c r="T165" s="9">
        <f t="shared" si="33"/>
        <v>0</v>
      </c>
    </row>
    <row r="166" spans="1:20" x14ac:dyDescent="0.2">
      <c r="A166" s="7" t="s">
        <v>199</v>
      </c>
      <c r="B166" s="8">
        <v>177.04</v>
      </c>
      <c r="C166" s="9">
        <f>(B166-170.504)+196.464</f>
        <v>203</v>
      </c>
      <c r="D166" s="9">
        <f t="shared" si="37"/>
        <v>1.8340000000000001</v>
      </c>
      <c r="E166" s="9">
        <f t="shared" si="36"/>
        <v>13.7713</v>
      </c>
      <c r="F166" s="8">
        <v>19.639999999999997</v>
      </c>
      <c r="G166" s="8">
        <v>0.57999999999999996</v>
      </c>
      <c r="H166" s="8">
        <v>3.11</v>
      </c>
      <c r="I166" s="8" t="s">
        <v>195</v>
      </c>
      <c r="J166" s="8" t="s">
        <v>62</v>
      </c>
      <c r="K166" s="8">
        <v>34.299999999999997</v>
      </c>
      <c r="L166" s="8">
        <v>1</v>
      </c>
      <c r="M166" s="8">
        <v>1</v>
      </c>
      <c r="N166" s="8">
        <v>0</v>
      </c>
      <c r="O166" s="8">
        <v>1</v>
      </c>
      <c r="P166" s="8">
        <v>0</v>
      </c>
      <c r="Q166" s="9">
        <f t="shared" si="39"/>
        <v>0.41</v>
      </c>
      <c r="R166" s="9">
        <f t="shared" si="40"/>
        <v>0</v>
      </c>
      <c r="S166" s="9">
        <f t="shared" si="41"/>
        <v>0.41</v>
      </c>
      <c r="T166" s="9">
        <f t="shared" si="33"/>
        <v>0</v>
      </c>
    </row>
    <row r="167" spans="1:20" x14ac:dyDescent="0.2">
      <c r="A167" s="7" t="s">
        <v>200</v>
      </c>
      <c r="B167" s="8">
        <v>177.05</v>
      </c>
      <c r="C167" s="9">
        <f>(B167-170.481)+196.464</f>
        <v>203.03300000000002</v>
      </c>
      <c r="D167" s="9">
        <f t="shared" si="37"/>
        <v>1.8340000000000001</v>
      </c>
      <c r="E167" s="9">
        <f t="shared" si="36"/>
        <v>13.7713</v>
      </c>
      <c r="F167" s="8">
        <v>38.428000000000004</v>
      </c>
      <c r="G167" s="8">
        <v>1.1299999999999999</v>
      </c>
      <c r="H167" s="8">
        <v>3.17</v>
      </c>
      <c r="I167" s="8" t="s">
        <v>37</v>
      </c>
      <c r="J167" s="8" t="s">
        <v>34</v>
      </c>
      <c r="K167" s="8">
        <v>35.700000000000003</v>
      </c>
      <c r="L167" s="8">
        <v>8</v>
      </c>
      <c r="M167" s="8">
        <v>4</v>
      </c>
      <c r="N167" s="8">
        <v>0</v>
      </c>
      <c r="O167" s="8">
        <v>5</v>
      </c>
      <c r="P167" s="8">
        <v>2</v>
      </c>
      <c r="Q167" s="9">
        <f t="shared" si="39"/>
        <v>3.24</v>
      </c>
      <c r="R167" s="9">
        <f t="shared" si="40"/>
        <v>0</v>
      </c>
      <c r="S167" s="9">
        <f t="shared" si="41"/>
        <v>2.0299999999999998</v>
      </c>
      <c r="T167" s="9">
        <f t="shared" si="33"/>
        <v>0.81</v>
      </c>
    </row>
    <row r="168" spans="1:20" x14ac:dyDescent="0.2">
      <c r="A168" s="7" t="s">
        <v>201</v>
      </c>
      <c r="B168" s="8">
        <v>177.62</v>
      </c>
      <c r="C168" s="9">
        <f>(B168-170.481)+196.464</f>
        <v>203.60300000000001</v>
      </c>
      <c r="D168" s="9">
        <f t="shared" si="37"/>
        <v>1.8380000000000001</v>
      </c>
      <c r="E168" s="9">
        <f t="shared" si="36"/>
        <v>13.7713</v>
      </c>
      <c r="F168" s="8">
        <v>20.199999999999996</v>
      </c>
      <c r="G168" s="8">
        <v>0.59</v>
      </c>
      <c r="H168" s="8">
        <v>2.83</v>
      </c>
      <c r="I168" s="8" t="s">
        <v>61</v>
      </c>
      <c r="J168" s="8" t="s">
        <v>62</v>
      </c>
      <c r="K168" s="8">
        <v>35.1</v>
      </c>
      <c r="L168" s="8">
        <v>4</v>
      </c>
      <c r="M168" s="8">
        <v>2</v>
      </c>
      <c r="N168" s="8">
        <v>0</v>
      </c>
      <c r="O168" s="8">
        <v>2</v>
      </c>
      <c r="P168" s="8">
        <v>2</v>
      </c>
      <c r="Q168" s="9">
        <f t="shared" si="39"/>
        <v>1.62</v>
      </c>
      <c r="R168" s="9">
        <f t="shared" si="40"/>
        <v>0</v>
      </c>
      <c r="S168" s="9">
        <f t="shared" si="41"/>
        <v>0.81</v>
      </c>
      <c r="T168" s="9">
        <f t="shared" si="33"/>
        <v>0.81</v>
      </c>
    </row>
    <row r="169" spans="1:20" x14ac:dyDescent="0.2">
      <c r="A169" s="10" t="s">
        <v>202</v>
      </c>
      <c r="B169" s="11">
        <v>178.12</v>
      </c>
      <c r="C169" s="12">
        <f>(B169-178.002)+203.985</f>
        <v>204.10300000000001</v>
      </c>
      <c r="D169" s="9">
        <f t="shared" si="37"/>
        <v>1.8420000000000001</v>
      </c>
      <c r="E169" s="9">
        <f t="shared" si="36"/>
        <v>13.7713</v>
      </c>
      <c r="F169" s="11">
        <v>19.026999999999994</v>
      </c>
      <c r="G169" s="11">
        <v>0.56000000000000005</v>
      </c>
      <c r="H169" s="11">
        <v>2.5299999999999998</v>
      </c>
      <c r="I169" s="11" t="s">
        <v>61</v>
      </c>
      <c r="J169" s="11" t="s">
        <v>62</v>
      </c>
      <c r="K169" s="11">
        <v>37.700000000000003</v>
      </c>
      <c r="L169" s="11">
        <v>1</v>
      </c>
      <c r="M169" s="11">
        <v>1</v>
      </c>
      <c r="N169" s="11">
        <v>0</v>
      </c>
      <c r="O169" s="11">
        <v>1</v>
      </c>
      <c r="P169" s="11">
        <v>0</v>
      </c>
      <c r="Q169" s="9">
        <f t="shared" si="39"/>
        <v>0.41</v>
      </c>
      <c r="R169" s="9">
        <f t="shared" si="40"/>
        <v>0</v>
      </c>
      <c r="S169" s="9">
        <f t="shared" si="41"/>
        <v>0.41</v>
      </c>
      <c r="T169" s="9">
        <f t="shared" si="33"/>
        <v>0</v>
      </c>
    </row>
    <row r="170" spans="1:20" x14ac:dyDescent="0.2">
      <c r="A170" s="7" t="s">
        <v>203</v>
      </c>
      <c r="B170" s="8">
        <v>177.54</v>
      </c>
      <c r="C170" s="9">
        <f>(B170-177.115)+203.985</f>
        <v>204.41</v>
      </c>
      <c r="D170" s="9">
        <f t="shared" si="37"/>
        <v>1.8440000000000001</v>
      </c>
      <c r="E170" s="9">
        <f t="shared" si="36"/>
        <v>13.7713</v>
      </c>
      <c r="F170" s="8">
        <v>17.34</v>
      </c>
      <c r="G170" s="8">
        <v>0.51</v>
      </c>
      <c r="H170" s="8">
        <v>3.98</v>
      </c>
      <c r="I170" s="8" t="s">
        <v>195</v>
      </c>
      <c r="J170" s="8" t="s">
        <v>62</v>
      </c>
      <c r="K170" s="8">
        <v>40.4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9">
        <f t="shared" si="39"/>
        <v>0</v>
      </c>
      <c r="R170" s="9">
        <f t="shared" si="40"/>
        <v>0</v>
      </c>
      <c r="S170" s="9">
        <f t="shared" si="41"/>
        <v>0</v>
      </c>
      <c r="T170" s="9">
        <f t="shared" si="33"/>
        <v>0</v>
      </c>
    </row>
    <row r="171" spans="1:20" x14ac:dyDescent="0.2">
      <c r="A171" s="7" t="s">
        <v>204</v>
      </c>
      <c r="B171" s="8">
        <v>178.04</v>
      </c>
      <c r="C171" s="9">
        <f t="shared" ref="C171:C175" si="42">(B171-177.115)+203.985</f>
        <v>204.91</v>
      </c>
      <c r="D171" s="9">
        <f t="shared" si="37"/>
        <v>1.8480000000000001</v>
      </c>
      <c r="E171" s="9">
        <f t="shared" si="36"/>
        <v>13.7713</v>
      </c>
      <c r="F171" s="8">
        <v>20.97</v>
      </c>
      <c r="G171" s="8">
        <v>0.62</v>
      </c>
      <c r="H171" s="8">
        <v>2.34</v>
      </c>
      <c r="I171" s="8" t="s">
        <v>195</v>
      </c>
      <c r="J171" s="8" t="s">
        <v>62</v>
      </c>
      <c r="K171" s="8">
        <v>35.6</v>
      </c>
      <c r="L171" s="8">
        <v>5</v>
      </c>
      <c r="M171" s="8">
        <v>3</v>
      </c>
      <c r="N171" s="8">
        <v>0</v>
      </c>
      <c r="O171" s="8">
        <v>3</v>
      </c>
      <c r="P171" s="8">
        <v>0</v>
      </c>
      <c r="Q171" s="9">
        <f t="shared" si="39"/>
        <v>2.0299999999999998</v>
      </c>
      <c r="R171" s="9">
        <f t="shared" si="40"/>
        <v>0</v>
      </c>
      <c r="S171" s="9">
        <f t="shared" si="41"/>
        <v>1.22</v>
      </c>
      <c r="T171" s="9">
        <f t="shared" si="33"/>
        <v>0</v>
      </c>
    </row>
    <row r="172" spans="1:20" x14ac:dyDescent="0.2">
      <c r="A172" s="7" t="s">
        <v>205</v>
      </c>
      <c r="B172" s="8">
        <v>178.54</v>
      </c>
      <c r="C172" s="9">
        <f t="shared" si="42"/>
        <v>205.41</v>
      </c>
      <c r="D172" s="9">
        <f t="shared" si="37"/>
        <v>1.851</v>
      </c>
      <c r="E172" s="9">
        <f t="shared" si="36"/>
        <v>13.7713</v>
      </c>
      <c r="F172" s="8">
        <v>19.899999999999999</v>
      </c>
      <c r="G172" s="8">
        <v>0.59</v>
      </c>
      <c r="H172" s="8">
        <v>5.38</v>
      </c>
      <c r="I172" s="8" t="s">
        <v>195</v>
      </c>
      <c r="J172" s="8" t="s">
        <v>62</v>
      </c>
      <c r="K172" s="8">
        <v>35</v>
      </c>
      <c r="L172" s="8">
        <v>6</v>
      </c>
      <c r="M172" s="8">
        <v>4</v>
      </c>
      <c r="N172" s="8">
        <v>0</v>
      </c>
      <c r="O172" s="8">
        <v>3</v>
      </c>
      <c r="P172" s="8">
        <v>1</v>
      </c>
      <c r="Q172" s="9">
        <f t="shared" si="39"/>
        <v>2.4300000000000002</v>
      </c>
      <c r="R172" s="9">
        <f t="shared" si="40"/>
        <v>0</v>
      </c>
      <c r="S172" s="9">
        <f t="shared" si="41"/>
        <v>1.22</v>
      </c>
      <c r="T172" s="9">
        <f t="shared" si="33"/>
        <v>0.41</v>
      </c>
    </row>
    <row r="173" spans="1:20" x14ac:dyDescent="0.2">
      <c r="A173" s="7" t="s">
        <v>206</v>
      </c>
      <c r="B173" s="8">
        <v>179.04</v>
      </c>
      <c r="C173" s="9">
        <f t="shared" si="42"/>
        <v>205.91</v>
      </c>
      <c r="D173" s="9">
        <f t="shared" si="37"/>
        <v>1.855</v>
      </c>
      <c r="E173" s="9">
        <f t="shared" si="36"/>
        <v>13.7713</v>
      </c>
      <c r="F173" s="8">
        <v>27.29</v>
      </c>
      <c r="G173" s="8">
        <v>0.8</v>
      </c>
      <c r="H173" s="8">
        <v>1.76</v>
      </c>
      <c r="I173" s="8" t="s">
        <v>195</v>
      </c>
      <c r="J173" s="8" t="s">
        <v>62</v>
      </c>
      <c r="K173" s="8">
        <v>31.2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9">
        <f t="shared" si="39"/>
        <v>0</v>
      </c>
      <c r="R173" s="9">
        <f t="shared" si="40"/>
        <v>0</v>
      </c>
      <c r="S173" s="9">
        <f t="shared" si="41"/>
        <v>0</v>
      </c>
      <c r="T173" s="9">
        <f t="shared" si="33"/>
        <v>0</v>
      </c>
    </row>
    <row r="174" spans="1:20" x14ac:dyDescent="0.2">
      <c r="A174" s="7" t="s">
        <v>207</v>
      </c>
      <c r="B174" s="8">
        <v>179.54</v>
      </c>
      <c r="C174" s="9">
        <f t="shared" si="42"/>
        <v>206.41</v>
      </c>
      <c r="D174" s="9">
        <f t="shared" si="37"/>
        <v>1.859</v>
      </c>
      <c r="E174" s="9">
        <f t="shared" si="36"/>
        <v>13.7713</v>
      </c>
      <c r="F174" s="8">
        <v>20.189999999999998</v>
      </c>
      <c r="G174" s="8">
        <v>0.59</v>
      </c>
      <c r="H174" s="8">
        <v>3.57</v>
      </c>
      <c r="I174" s="8" t="s">
        <v>195</v>
      </c>
      <c r="J174" s="8" t="s">
        <v>62</v>
      </c>
      <c r="K174" s="8">
        <v>30.3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9">
        <f t="shared" si="39"/>
        <v>0</v>
      </c>
      <c r="R174" s="9">
        <f t="shared" si="40"/>
        <v>0</v>
      </c>
      <c r="S174" s="9">
        <f t="shared" si="41"/>
        <v>0</v>
      </c>
      <c r="T174" s="9">
        <f t="shared" si="33"/>
        <v>0</v>
      </c>
    </row>
    <row r="175" spans="1:20" x14ac:dyDescent="0.2">
      <c r="A175" s="7" t="s">
        <v>208</v>
      </c>
      <c r="B175" s="8">
        <v>180.04</v>
      </c>
      <c r="C175" s="9">
        <f t="shared" si="42"/>
        <v>206.91</v>
      </c>
      <c r="D175" s="9">
        <f t="shared" si="37"/>
        <v>1.8620000000000001</v>
      </c>
      <c r="E175" s="9">
        <f t="shared" si="36"/>
        <v>13.7713</v>
      </c>
      <c r="F175" s="8">
        <v>21.589999999999996</v>
      </c>
      <c r="G175" s="8">
        <v>0.64</v>
      </c>
      <c r="H175" s="8">
        <v>5.05</v>
      </c>
      <c r="I175" s="8" t="s">
        <v>195</v>
      </c>
      <c r="J175" s="8" t="s">
        <v>62</v>
      </c>
      <c r="K175" s="8">
        <v>30.2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9">
        <f t="shared" si="39"/>
        <v>0</v>
      </c>
      <c r="R175" s="9">
        <f t="shared" si="40"/>
        <v>0</v>
      </c>
      <c r="S175" s="9">
        <f t="shared" si="41"/>
        <v>0</v>
      </c>
      <c r="T175" s="9">
        <f t="shared" si="33"/>
        <v>0</v>
      </c>
    </row>
    <row r="176" spans="1:20" x14ac:dyDescent="0.2">
      <c r="A176" s="7" t="s">
        <v>209</v>
      </c>
      <c r="B176" s="8">
        <v>180.64</v>
      </c>
      <c r="C176" s="9">
        <f>(B176-177.115)+203.985</f>
        <v>207.51</v>
      </c>
      <c r="D176" s="9">
        <f t="shared" si="37"/>
        <v>1.867</v>
      </c>
      <c r="E176" s="9">
        <f t="shared" si="36"/>
        <v>13.7713</v>
      </c>
      <c r="F176" s="8">
        <v>8.8200000000000021</v>
      </c>
      <c r="G176" s="8">
        <v>0.26</v>
      </c>
      <c r="H176" s="8">
        <v>5.22</v>
      </c>
      <c r="I176" s="8" t="s">
        <v>195</v>
      </c>
      <c r="J176" s="8" t="s">
        <v>62</v>
      </c>
      <c r="K176" s="8">
        <v>31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9">
        <f t="shared" si="39"/>
        <v>0</v>
      </c>
      <c r="R176" s="9">
        <f t="shared" si="40"/>
        <v>0</v>
      </c>
      <c r="S176" s="9">
        <f t="shared" si="41"/>
        <v>0</v>
      </c>
      <c r="T176" s="9">
        <f t="shared" si="33"/>
        <v>0</v>
      </c>
    </row>
    <row r="177" spans="1:20" x14ac:dyDescent="0.2">
      <c r="A177" s="7" t="s">
        <v>210</v>
      </c>
      <c r="B177" s="8">
        <v>181.14</v>
      </c>
      <c r="C177" s="9">
        <f>(B177-181.1)+207.97</f>
        <v>208.01</v>
      </c>
      <c r="D177" s="9">
        <f t="shared" si="37"/>
        <v>1.87</v>
      </c>
      <c r="E177" s="9">
        <f t="shared" si="36"/>
        <v>13.7713</v>
      </c>
      <c r="F177" s="8">
        <v>26.549999999999997</v>
      </c>
      <c r="G177" s="8">
        <v>0.78</v>
      </c>
      <c r="H177" s="8">
        <v>1.81</v>
      </c>
      <c r="I177" s="8" t="s">
        <v>195</v>
      </c>
      <c r="J177" s="8" t="s">
        <v>62</v>
      </c>
      <c r="K177" s="8">
        <v>27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9">
        <f t="shared" si="39"/>
        <v>0</v>
      </c>
      <c r="R177" s="9">
        <f t="shared" si="40"/>
        <v>0</v>
      </c>
      <c r="S177" s="9">
        <f t="shared" si="41"/>
        <v>0</v>
      </c>
      <c r="T177" s="9">
        <f t="shared" si="33"/>
        <v>0</v>
      </c>
    </row>
    <row r="178" spans="1:20" x14ac:dyDescent="0.2">
      <c r="A178" s="7" t="s">
        <v>211</v>
      </c>
      <c r="B178" s="8">
        <v>184.38</v>
      </c>
      <c r="C178" s="9">
        <f>(B178-181.1)+207.97</f>
        <v>211.25</v>
      </c>
      <c r="D178" s="9">
        <f t="shared" si="37"/>
        <v>1.8939999999999999</v>
      </c>
      <c r="E178" s="9">
        <f t="shared" si="36"/>
        <v>13.7713</v>
      </c>
      <c r="F178" s="8">
        <v>21.89</v>
      </c>
      <c r="G178" s="8">
        <v>0.64</v>
      </c>
      <c r="H178" s="8">
        <v>2.97</v>
      </c>
      <c r="I178" s="8" t="s">
        <v>109</v>
      </c>
      <c r="J178" s="8" t="s">
        <v>62</v>
      </c>
      <c r="K178" s="8">
        <v>33.9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9">
        <f t="shared" si="39"/>
        <v>0</v>
      </c>
      <c r="R178" s="9">
        <f t="shared" si="40"/>
        <v>0</v>
      </c>
      <c r="S178" s="9">
        <f t="shared" si="41"/>
        <v>0</v>
      </c>
      <c r="T178" s="9">
        <f t="shared" si="33"/>
        <v>0</v>
      </c>
    </row>
    <row r="179" spans="1:20" x14ac:dyDescent="0.2">
      <c r="A179" s="7" t="s">
        <v>212</v>
      </c>
      <c r="B179" s="8">
        <v>184.88</v>
      </c>
      <c r="C179" s="9">
        <f>(B179-181.1)+207.97</f>
        <v>211.75</v>
      </c>
      <c r="D179" s="9">
        <f t="shared" si="37"/>
        <v>1.897</v>
      </c>
      <c r="E179" s="9">
        <f t="shared" si="36"/>
        <v>13.7713</v>
      </c>
      <c r="F179" s="8">
        <v>23.919999999999998</v>
      </c>
      <c r="G179" s="8">
        <v>0.7</v>
      </c>
      <c r="H179" s="8">
        <v>3.51</v>
      </c>
      <c r="I179" s="8" t="s">
        <v>109</v>
      </c>
      <c r="J179" s="8" t="s">
        <v>62</v>
      </c>
      <c r="K179" s="8">
        <v>36.1</v>
      </c>
      <c r="L179" s="8">
        <v>6</v>
      </c>
      <c r="M179" s="8">
        <v>3</v>
      </c>
      <c r="N179" s="8">
        <v>0</v>
      </c>
      <c r="O179" s="8">
        <v>2</v>
      </c>
      <c r="P179" s="8">
        <v>0</v>
      </c>
      <c r="Q179" s="9">
        <f t="shared" si="39"/>
        <v>2.4300000000000002</v>
      </c>
      <c r="R179" s="9">
        <f t="shared" si="40"/>
        <v>0</v>
      </c>
      <c r="S179" s="9">
        <f t="shared" si="41"/>
        <v>0.81</v>
      </c>
      <c r="T179" s="9">
        <f t="shared" si="33"/>
        <v>0</v>
      </c>
    </row>
    <row r="180" spans="1:20" x14ac:dyDescent="0.2">
      <c r="A180" s="7" t="s">
        <v>213</v>
      </c>
      <c r="B180" s="8">
        <v>185.38</v>
      </c>
      <c r="C180" s="9">
        <f>(B180-181.1)+207.97</f>
        <v>212.25</v>
      </c>
      <c r="D180" s="9">
        <f t="shared" si="37"/>
        <v>1.901</v>
      </c>
      <c r="E180" s="9">
        <f t="shared" si="36"/>
        <v>13.7713</v>
      </c>
      <c r="F180" s="8">
        <v>22.019999999999996</v>
      </c>
      <c r="G180" s="8">
        <v>0.65</v>
      </c>
      <c r="H180" s="8">
        <v>3.09</v>
      </c>
      <c r="I180" s="8" t="s">
        <v>109</v>
      </c>
      <c r="J180" s="8" t="s">
        <v>62</v>
      </c>
      <c r="K180" s="8">
        <v>38.9</v>
      </c>
      <c r="L180" s="8">
        <v>3</v>
      </c>
      <c r="M180" s="8">
        <v>2</v>
      </c>
      <c r="N180" s="8">
        <v>0</v>
      </c>
      <c r="O180" s="8">
        <v>1</v>
      </c>
      <c r="P180" s="8">
        <v>2</v>
      </c>
      <c r="Q180" s="9">
        <f t="shared" si="39"/>
        <v>1.22</v>
      </c>
      <c r="R180" s="9">
        <f t="shared" si="40"/>
        <v>0</v>
      </c>
      <c r="S180" s="9">
        <f t="shared" si="41"/>
        <v>0.41</v>
      </c>
      <c r="T180" s="9">
        <f t="shared" si="33"/>
        <v>0.81</v>
      </c>
    </row>
    <row r="181" spans="1:20" x14ac:dyDescent="0.2">
      <c r="A181" s="7" t="s">
        <v>214</v>
      </c>
      <c r="B181" s="8">
        <v>185.88</v>
      </c>
      <c r="C181" s="9">
        <f t="shared" ref="C181:C190" si="43">(B181-185.5)+213.228</f>
        <v>213.608</v>
      </c>
      <c r="D181" s="9">
        <f t="shared" si="37"/>
        <v>1.911</v>
      </c>
      <c r="E181" s="9">
        <f t="shared" si="36"/>
        <v>13.7713</v>
      </c>
      <c r="F181" s="8">
        <v>21.729999999999997</v>
      </c>
      <c r="G181" s="8">
        <v>0.64</v>
      </c>
      <c r="H181" s="8">
        <v>1.7</v>
      </c>
      <c r="I181" s="8" t="s">
        <v>109</v>
      </c>
      <c r="J181" s="8" t="s">
        <v>62</v>
      </c>
      <c r="K181" s="8">
        <v>36.6</v>
      </c>
      <c r="L181" s="8">
        <v>8</v>
      </c>
      <c r="M181" s="8">
        <v>4</v>
      </c>
      <c r="N181" s="8">
        <v>1</v>
      </c>
      <c r="O181" s="8">
        <v>1</v>
      </c>
      <c r="P181" s="8">
        <v>0</v>
      </c>
      <c r="Q181" s="9">
        <f t="shared" si="39"/>
        <v>3.24</v>
      </c>
      <c r="R181" s="9">
        <f t="shared" si="40"/>
        <v>0.41</v>
      </c>
      <c r="S181" s="9">
        <f t="shared" si="41"/>
        <v>0.41</v>
      </c>
      <c r="T181" s="9">
        <f t="shared" si="33"/>
        <v>0</v>
      </c>
    </row>
    <row r="182" spans="1:20" x14ac:dyDescent="0.2">
      <c r="A182" s="7" t="s">
        <v>215</v>
      </c>
      <c r="B182" s="8">
        <v>186.38</v>
      </c>
      <c r="C182" s="9">
        <f t="shared" si="43"/>
        <v>214.108</v>
      </c>
      <c r="D182" s="9">
        <f t="shared" si="37"/>
        <v>1.915</v>
      </c>
      <c r="E182" s="9">
        <f t="shared" si="36"/>
        <v>13.7713</v>
      </c>
      <c r="F182" s="8">
        <v>23.849999999999998</v>
      </c>
      <c r="G182" s="8">
        <v>0.7</v>
      </c>
      <c r="H182" s="8">
        <v>1.72</v>
      </c>
      <c r="I182" s="8" t="s">
        <v>109</v>
      </c>
      <c r="J182" s="8" t="s">
        <v>62</v>
      </c>
      <c r="K182" s="8">
        <v>37.700000000000003</v>
      </c>
      <c r="L182" s="8">
        <v>3</v>
      </c>
      <c r="M182" s="8">
        <v>2</v>
      </c>
      <c r="N182" s="8">
        <v>0</v>
      </c>
      <c r="O182" s="8">
        <v>2</v>
      </c>
      <c r="P182" s="8">
        <v>0</v>
      </c>
      <c r="Q182" s="9">
        <f t="shared" si="39"/>
        <v>1.22</v>
      </c>
      <c r="R182" s="9">
        <f t="shared" si="40"/>
        <v>0</v>
      </c>
      <c r="S182" s="9">
        <f t="shared" si="41"/>
        <v>0.81</v>
      </c>
      <c r="T182" s="9">
        <f t="shared" si="33"/>
        <v>0</v>
      </c>
    </row>
    <row r="183" spans="1:20" x14ac:dyDescent="0.2">
      <c r="A183" s="7" t="s">
        <v>216</v>
      </c>
      <c r="B183" s="8">
        <v>186.88</v>
      </c>
      <c r="C183" s="9">
        <f t="shared" si="43"/>
        <v>214.608</v>
      </c>
      <c r="D183" s="9">
        <f t="shared" si="37"/>
        <v>1.9179999999999999</v>
      </c>
      <c r="E183" s="9">
        <f t="shared" si="36"/>
        <v>13.7713</v>
      </c>
      <c r="F183" s="8">
        <v>32.679999999999993</v>
      </c>
      <c r="G183" s="8">
        <v>0.96</v>
      </c>
      <c r="H183" s="8">
        <v>2.23</v>
      </c>
      <c r="I183" s="8" t="s">
        <v>109</v>
      </c>
      <c r="J183" s="8" t="s">
        <v>62</v>
      </c>
      <c r="K183" s="8">
        <v>33.700000000000003</v>
      </c>
      <c r="L183" s="8">
        <v>6</v>
      </c>
      <c r="M183" s="8">
        <v>3</v>
      </c>
      <c r="N183" s="8">
        <v>0</v>
      </c>
      <c r="O183" s="8">
        <v>4</v>
      </c>
      <c r="P183" s="8">
        <v>1</v>
      </c>
      <c r="Q183" s="9">
        <f t="shared" si="39"/>
        <v>2.4300000000000002</v>
      </c>
      <c r="R183" s="9">
        <f t="shared" si="40"/>
        <v>0</v>
      </c>
      <c r="S183" s="9">
        <f t="shared" si="41"/>
        <v>1.62</v>
      </c>
      <c r="T183" s="9">
        <f t="shared" si="33"/>
        <v>0.41</v>
      </c>
    </row>
    <row r="184" spans="1:20" x14ac:dyDescent="0.2">
      <c r="A184" s="7" t="s">
        <v>217</v>
      </c>
      <c r="B184" s="8">
        <v>187.38</v>
      </c>
      <c r="C184" s="9">
        <f t="shared" si="43"/>
        <v>215.108</v>
      </c>
      <c r="D184" s="9">
        <f t="shared" si="37"/>
        <v>1.9219999999999999</v>
      </c>
      <c r="E184" s="9">
        <f t="shared" si="36"/>
        <v>13.7713</v>
      </c>
      <c r="F184" s="8">
        <v>25.21</v>
      </c>
      <c r="G184" s="8">
        <v>0.74</v>
      </c>
      <c r="H184" s="8">
        <v>2.02</v>
      </c>
      <c r="I184" s="8" t="s">
        <v>42</v>
      </c>
      <c r="J184" s="8" t="s">
        <v>34</v>
      </c>
      <c r="K184" s="8">
        <v>31</v>
      </c>
      <c r="L184" s="8">
        <v>7</v>
      </c>
      <c r="M184" s="8">
        <v>5</v>
      </c>
      <c r="N184" s="8">
        <v>0</v>
      </c>
      <c r="O184" s="8">
        <v>3</v>
      </c>
      <c r="P184" s="8">
        <v>1</v>
      </c>
      <c r="Q184" s="9">
        <f t="shared" si="39"/>
        <v>2.84</v>
      </c>
      <c r="R184" s="9">
        <f t="shared" si="40"/>
        <v>0</v>
      </c>
      <c r="S184" s="9">
        <f t="shared" si="41"/>
        <v>1.22</v>
      </c>
      <c r="T184" s="9">
        <f t="shared" si="33"/>
        <v>0.41</v>
      </c>
    </row>
    <row r="185" spans="1:20" x14ac:dyDescent="0.2">
      <c r="A185" s="7" t="s">
        <v>218</v>
      </c>
      <c r="B185" s="8">
        <v>187.88</v>
      </c>
      <c r="C185" s="9">
        <f t="shared" si="43"/>
        <v>215.608</v>
      </c>
      <c r="D185" s="9">
        <f t="shared" si="37"/>
        <v>1.925</v>
      </c>
      <c r="E185" s="9">
        <f t="shared" si="36"/>
        <v>13.7713</v>
      </c>
      <c r="F185" s="8">
        <v>33.14</v>
      </c>
      <c r="G185" s="8">
        <v>0.97</v>
      </c>
      <c r="H185" s="8">
        <v>1.6</v>
      </c>
      <c r="I185" s="8" t="s">
        <v>42</v>
      </c>
      <c r="J185" s="8" t="s">
        <v>34</v>
      </c>
      <c r="K185" s="8">
        <v>35.4</v>
      </c>
      <c r="L185" s="8">
        <v>13</v>
      </c>
      <c r="M185" s="8">
        <v>5</v>
      </c>
      <c r="N185" s="8">
        <v>1</v>
      </c>
      <c r="O185" s="8">
        <v>5</v>
      </c>
      <c r="P185" s="8">
        <v>2</v>
      </c>
      <c r="Q185" s="9">
        <f t="shared" si="39"/>
        <v>5.27</v>
      </c>
      <c r="R185" s="9">
        <f t="shared" si="40"/>
        <v>0.41</v>
      </c>
      <c r="S185" s="9">
        <f t="shared" si="41"/>
        <v>2.0299999999999998</v>
      </c>
      <c r="T185" s="9">
        <f t="shared" si="33"/>
        <v>0.81</v>
      </c>
    </row>
    <row r="186" spans="1:20" x14ac:dyDescent="0.2">
      <c r="A186" s="7" t="s">
        <v>219</v>
      </c>
      <c r="B186" s="8">
        <v>188.38</v>
      </c>
      <c r="C186" s="9">
        <f t="shared" si="43"/>
        <v>216.108</v>
      </c>
      <c r="D186" s="9">
        <f t="shared" si="37"/>
        <v>1.929</v>
      </c>
      <c r="E186" s="9">
        <f t="shared" si="36"/>
        <v>13.7713</v>
      </c>
      <c r="F186" s="8">
        <v>25.2</v>
      </c>
      <c r="G186" s="8">
        <v>0.74</v>
      </c>
      <c r="H186" s="8">
        <v>3.29</v>
      </c>
      <c r="I186" s="8" t="s">
        <v>42</v>
      </c>
      <c r="J186" s="8" t="s">
        <v>34</v>
      </c>
      <c r="K186" s="8">
        <v>34.799999999999997</v>
      </c>
      <c r="L186" s="8">
        <v>9</v>
      </c>
      <c r="M186" s="8">
        <v>5</v>
      </c>
      <c r="N186" s="8">
        <v>0</v>
      </c>
      <c r="O186" s="8">
        <v>4</v>
      </c>
      <c r="P186" s="8">
        <v>0</v>
      </c>
      <c r="Q186" s="9">
        <f t="shared" si="39"/>
        <v>3.65</v>
      </c>
      <c r="R186" s="9">
        <f t="shared" si="40"/>
        <v>0</v>
      </c>
      <c r="S186" s="9">
        <f t="shared" si="41"/>
        <v>1.62</v>
      </c>
      <c r="T186" s="9">
        <f t="shared" si="33"/>
        <v>0</v>
      </c>
    </row>
    <row r="187" spans="1:20" x14ac:dyDescent="0.2">
      <c r="A187" s="7" t="s">
        <v>220</v>
      </c>
      <c r="B187" s="8">
        <v>188.88</v>
      </c>
      <c r="C187" s="9">
        <f t="shared" si="43"/>
        <v>216.608</v>
      </c>
      <c r="D187" s="9">
        <f t="shared" si="37"/>
        <v>1.9330000000000001</v>
      </c>
      <c r="E187" s="9">
        <f t="shared" si="36"/>
        <v>13.7713</v>
      </c>
      <c r="F187" s="8">
        <v>22.93</v>
      </c>
      <c r="G187" s="8">
        <v>0.67</v>
      </c>
      <c r="H187" s="8">
        <v>3.58</v>
      </c>
      <c r="I187" s="8" t="s">
        <v>42</v>
      </c>
      <c r="J187" s="8" t="s">
        <v>34</v>
      </c>
      <c r="K187" s="8">
        <v>35.799999999999997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9">
        <f t="shared" si="39"/>
        <v>0</v>
      </c>
      <c r="R187" s="9">
        <f t="shared" si="40"/>
        <v>0</v>
      </c>
      <c r="S187" s="9">
        <f t="shared" si="41"/>
        <v>0</v>
      </c>
      <c r="T187" s="9">
        <f t="shared" si="33"/>
        <v>0</v>
      </c>
    </row>
    <row r="188" spans="1:20" x14ac:dyDescent="0.2">
      <c r="A188" s="7" t="s">
        <v>221</v>
      </c>
      <c r="B188" s="8">
        <v>189.38</v>
      </c>
      <c r="C188" s="9">
        <f t="shared" si="43"/>
        <v>217.108</v>
      </c>
      <c r="D188" s="9">
        <f t="shared" si="37"/>
        <v>1.9359999999999999</v>
      </c>
      <c r="E188" s="9">
        <f t="shared" si="36"/>
        <v>13.7713</v>
      </c>
      <c r="F188" s="8">
        <v>23.639999999999997</v>
      </c>
      <c r="G188" s="8">
        <v>0.7</v>
      </c>
      <c r="H188" s="8">
        <v>4.6500000000000004</v>
      </c>
      <c r="I188" s="8" t="s">
        <v>42</v>
      </c>
      <c r="J188" s="8" t="s">
        <v>34</v>
      </c>
      <c r="K188" s="8">
        <v>38.6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9">
        <f t="shared" si="39"/>
        <v>0</v>
      </c>
      <c r="R188" s="9">
        <f t="shared" si="40"/>
        <v>0</v>
      </c>
      <c r="S188" s="9">
        <f t="shared" si="41"/>
        <v>0</v>
      </c>
      <c r="T188" s="9">
        <f t="shared" si="33"/>
        <v>0</v>
      </c>
    </row>
    <row r="189" spans="1:20" x14ac:dyDescent="0.2">
      <c r="A189" s="7" t="s">
        <v>222</v>
      </c>
      <c r="B189" s="8">
        <v>189.88</v>
      </c>
      <c r="C189" s="9">
        <f t="shared" si="43"/>
        <v>217.608</v>
      </c>
      <c r="D189" s="9">
        <f t="shared" si="37"/>
        <v>1.94</v>
      </c>
      <c r="E189" s="9">
        <f t="shared" si="36"/>
        <v>13.7713</v>
      </c>
      <c r="F189" s="8">
        <v>19.909999999999997</v>
      </c>
      <c r="G189" s="8">
        <v>0.59</v>
      </c>
      <c r="H189" s="8">
        <v>3.87</v>
      </c>
      <c r="I189" s="8" t="s">
        <v>42</v>
      </c>
      <c r="J189" s="8" t="s">
        <v>34</v>
      </c>
      <c r="K189" s="8">
        <v>34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9">
        <f t="shared" si="39"/>
        <v>0</v>
      </c>
      <c r="R189" s="9">
        <f t="shared" si="40"/>
        <v>0</v>
      </c>
      <c r="S189" s="9">
        <f t="shared" si="41"/>
        <v>0</v>
      </c>
      <c r="T189" s="9">
        <f t="shared" si="33"/>
        <v>0</v>
      </c>
    </row>
    <row r="190" spans="1:20" x14ac:dyDescent="0.2">
      <c r="A190" s="7" t="s">
        <v>223</v>
      </c>
      <c r="B190" s="8">
        <v>190.48</v>
      </c>
      <c r="C190" s="9">
        <f t="shared" si="43"/>
        <v>218.208</v>
      </c>
      <c r="D190" s="9">
        <f t="shared" si="37"/>
        <v>1.944</v>
      </c>
      <c r="E190" s="9">
        <f t="shared" si="36"/>
        <v>13.7713</v>
      </c>
      <c r="F190" s="8">
        <v>19.43</v>
      </c>
      <c r="G190" s="8">
        <v>0.56999999999999995</v>
      </c>
      <c r="H190" s="8">
        <v>3.91</v>
      </c>
      <c r="I190" s="8" t="s">
        <v>42</v>
      </c>
      <c r="J190" s="8" t="s">
        <v>34</v>
      </c>
      <c r="K190" s="8">
        <v>37.299999999999997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9">
        <f t="shared" si="39"/>
        <v>0</v>
      </c>
      <c r="R190" s="9">
        <f t="shared" si="40"/>
        <v>0</v>
      </c>
      <c r="S190" s="9">
        <f t="shared" si="41"/>
        <v>0</v>
      </c>
      <c r="T190" s="9">
        <f t="shared" si="33"/>
        <v>0</v>
      </c>
    </row>
    <row r="191" spans="1:20" x14ac:dyDescent="0.2">
      <c r="A191" s="7" t="s">
        <v>224</v>
      </c>
      <c r="B191" s="8">
        <v>190.98</v>
      </c>
      <c r="C191" s="9">
        <f>(B191-190.717)+218.445</f>
        <v>218.70799999999997</v>
      </c>
      <c r="D191" s="9">
        <f>ROUND((2.581-1.945)/(283.557-218.308)*C191-(2.581*218.308-1.945*283.557)/(283.557-218.308),3)</f>
        <v>1.9490000000000001</v>
      </c>
      <c r="E191" s="9">
        <f>ROUND((283.557-218.308)/(2.581-1.945)/10,4)</f>
        <v>10.2593</v>
      </c>
      <c r="F191" s="8">
        <v>28.839999999999996</v>
      </c>
      <c r="G191" s="8">
        <v>0.85</v>
      </c>
      <c r="H191" s="8">
        <v>1.53</v>
      </c>
      <c r="I191" s="8" t="s">
        <v>42</v>
      </c>
      <c r="J191" s="8" t="s">
        <v>34</v>
      </c>
      <c r="K191" s="8">
        <v>32.299999999999997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9">
        <f t="shared" si="39"/>
        <v>0</v>
      </c>
      <c r="R191" s="9">
        <f t="shared" si="40"/>
        <v>0</v>
      </c>
      <c r="S191" s="9">
        <f t="shared" si="41"/>
        <v>0</v>
      </c>
      <c r="T191" s="9">
        <f t="shared" si="33"/>
        <v>0</v>
      </c>
    </row>
    <row r="192" spans="1:20" x14ac:dyDescent="0.2">
      <c r="A192" s="7" t="s">
        <v>225</v>
      </c>
      <c r="B192" s="8">
        <v>194.63</v>
      </c>
      <c r="C192" s="9">
        <f>(B192-190.717)+218.445</f>
        <v>222.35799999999998</v>
      </c>
      <c r="D192" s="9">
        <f t="shared" ref="D192:D202" si="44">ROUND((2.581-1.945)/(283.557-218.308)*C192-(2.581*218.308-1.945*283.557)/(283.557-218.308),3)</f>
        <v>1.984</v>
      </c>
      <c r="E192" s="9">
        <f t="shared" ref="E192:E202" si="45">ROUND((283.557-218.308)/(2.581-1.945)/10,4)</f>
        <v>10.2593</v>
      </c>
      <c r="F192" s="8">
        <v>21.29</v>
      </c>
      <c r="G192" s="8">
        <v>0.63</v>
      </c>
      <c r="H192" s="8">
        <v>2.02</v>
      </c>
      <c r="I192" s="8" t="s">
        <v>226</v>
      </c>
      <c r="J192" s="8" t="s">
        <v>34</v>
      </c>
      <c r="K192" s="8">
        <v>30.6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9">
        <f t="shared" si="39"/>
        <v>0</v>
      </c>
      <c r="R192" s="9">
        <f t="shared" si="40"/>
        <v>0</v>
      </c>
      <c r="S192" s="9">
        <f t="shared" si="41"/>
        <v>0</v>
      </c>
      <c r="T192" s="9">
        <f t="shared" si="33"/>
        <v>0</v>
      </c>
    </row>
    <row r="193" spans="1:20" x14ac:dyDescent="0.2">
      <c r="A193" s="7" t="s">
        <v>227</v>
      </c>
      <c r="B193" s="8">
        <v>195.13</v>
      </c>
      <c r="C193" s="9">
        <f t="shared" ref="C193:C202" si="46">(B193-194.764)+223.951</f>
        <v>224.31699999999998</v>
      </c>
      <c r="D193" s="9">
        <f t="shared" si="44"/>
        <v>2.004</v>
      </c>
      <c r="E193" s="9">
        <f t="shared" si="45"/>
        <v>10.2593</v>
      </c>
      <c r="F193" s="8">
        <v>29.67</v>
      </c>
      <c r="G193" s="8">
        <v>0.87</v>
      </c>
      <c r="H193" s="8">
        <v>1.21</v>
      </c>
      <c r="I193" s="8" t="s">
        <v>226</v>
      </c>
      <c r="J193" s="8" t="s">
        <v>34</v>
      </c>
      <c r="K193" s="8">
        <v>29.7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9">
        <f t="shared" si="39"/>
        <v>0</v>
      </c>
      <c r="R193" s="9">
        <f t="shared" si="40"/>
        <v>0</v>
      </c>
      <c r="S193" s="9">
        <f t="shared" si="41"/>
        <v>0</v>
      </c>
      <c r="T193" s="9">
        <f t="shared" si="33"/>
        <v>0</v>
      </c>
    </row>
    <row r="194" spans="1:20" x14ac:dyDescent="0.2">
      <c r="A194" s="7" t="s">
        <v>228</v>
      </c>
      <c r="B194" s="8">
        <v>195.63</v>
      </c>
      <c r="C194" s="9">
        <f t="shared" si="46"/>
        <v>224.81699999999998</v>
      </c>
      <c r="D194" s="9">
        <f t="shared" si="44"/>
        <v>2.008</v>
      </c>
      <c r="E194" s="9">
        <f t="shared" si="45"/>
        <v>10.2593</v>
      </c>
      <c r="F194" s="8">
        <v>22.08</v>
      </c>
      <c r="G194" s="8">
        <v>0.65</v>
      </c>
      <c r="H194" s="8">
        <v>0.82</v>
      </c>
      <c r="I194" s="8" t="s">
        <v>226</v>
      </c>
      <c r="J194" s="8" t="s">
        <v>34</v>
      </c>
      <c r="K194" s="8">
        <v>32.1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9">
        <f t="shared" si="39"/>
        <v>0</v>
      </c>
      <c r="R194" s="9">
        <f t="shared" si="40"/>
        <v>0</v>
      </c>
      <c r="S194" s="9">
        <f t="shared" si="41"/>
        <v>0</v>
      </c>
      <c r="T194" s="9">
        <f t="shared" si="33"/>
        <v>0</v>
      </c>
    </row>
    <row r="195" spans="1:20" x14ac:dyDescent="0.2">
      <c r="A195" s="7" t="s">
        <v>229</v>
      </c>
      <c r="B195" s="8">
        <v>196.13</v>
      </c>
      <c r="C195" s="9">
        <f t="shared" si="46"/>
        <v>225.31699999999998</v>
      </c>
      <c r="D195" s="9">
        <f t="shared" si="44"/>
        <v>2.0129999999999999</v>
      </c>
      <c r="E195" s="9">
        <f t="shared" si="45"/>
        <v>10.2593</v>
      </c>
      <c r="F195" s="8">
        <v>22.919999999999998</v>
      </c>
      <c r="G195" s="8">
        <v>0.67</v>
      </c>
      <c r="H195" s="8">
        <v>2.0099999999999998</v>
      </c>
      <c r="I195" s="8" t="s">
        <v>226</v>
      </c>
      <c r="J195" s="8" t="s">
        <v>34</v>
      </c>
      <c r="K195" s="8">
        <v>30.8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9">
        <f t="shared" si="39"/>
        <v>0</v>
      </c>
      <c r="R195" s="9">
        <f t="shared" si="40"/>
        <v>0</v>
      </c>
      <c r="S195" s="9">
        <f t="shared" si="41"/>
        <v>0</v>
      </c>
      <c r="T195" s="9">
        <f t="shared" si="33"/>
        <v>0</v>
      </c>
    </row>
    <row r="196" spans="1:20" x14ac:dyDescent="0.2">
      <c r="A196" s="7" t="s">
        <v>230</v>
      </c>
      <c r="B196" s="8">
        <v>196.63</v>
      </c>
      <c r="C196" s="9">
        <f t="shared" si="46"/>
        <v>225.81699999999998</v>
      </c>
      <c r="D196" s="9">
        <f t="shared" si="44"/>
        <v>2.0179999999999998</v>
      </c>
      <c r="E196" s="9">
        <f t="shared" si="45"/>
        <v>10.2593</v>
      </c>
      <c r="F196" s="8">
        <v>19.959999999999997</v>
      </c>
      <c r="G196" s="8">
        <v>0.59</v>
      </c>
      <c r="H196" s="8">
        <v>1.1499999999999999</v>
      </c>
      <c r="I196" s="8" t="s">
        <v>226</v>
      </c>
      <c r="J196" s="8" t="s">
        <v>34</v>
      </c>
      <c r="K196" s="8">
        <v>29.1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9">
        <f t="shared" ref="Q196:Q202" si="47">ROUND(E196/34*L196,2)</f>
        <v>0</v>
      </c>
      <c r="R196" s="9">
        <f t="shared" ref="R196:R202" si="48">ROUND(E196/34*N196,2)</f>
        <v>0</v>
      </c>
      <c r="S196" s="9">
        <f t="shared" ref="S196:S202" si="49">ROUND(O196/34*E196,2)</f>
        <v>0</v>
      </c>
      <c r="T196" s="9">
        <f t="shared" si="33"/>
        <v>0</v>
      </c>
    </row>
    <row r="197" spans="1:20" x14ac:dyDescent="0.2">
      <c r="A197" s="7" t="s">
        <v>231</v>
      </c>
      <c r="B197" s="8">
        <v>197.13</v>
      </c>
      <c r="C197" s="9">
        <f t="shared" si="46"/>
        <v>226.31699999999998</v>
      </c>
      <c r="D197" s="9">
        <f t="shared" si="44"/>
        <v>2.0230000000000001</v>
      </c>
      <c r="E197" s="9">
        <f t="shared" si="45"/>
        <v>10.2593</v>
      </c>
      <c r="F197" s="8">
        <v>29.24</v>
      </c>
      <c r="G197" s="8">
        <v>0.86</v>
      </c>
      <c r="H197" s="8">
        <v>1.33</v>
      </c>
      <c r="I197" s="8" t="s">
        <v>226</v>
      </c>
      <c r="J197" s="8" t="s">
        <v>34</v>
      </c>
      <c r="K197" s="8">
        <v>26.6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9">
        <f t="shared" si="47"/>
        <v>0</v>
      </c>
      <c r="R197" s="9">
        <f t="shared" si="48"/>
        <v>0</v>
      </c>
      <c r="S197" s="9">
        <f t="shared" si="49"/>
        <v>0</v>
      </c>
      <c r="T197" s="9">
        <f t="shared" ref="T197:T202" si="50">ROUND(P197/34*E197,2)</f>
        <v>0</v>
      </c>
    </row>
    <row r="198" spans="1:20" x14ac:dyDescent="0.2">
      <c r="A198" s="7" t="s">
        <v>232</v>
      </c>
      <c r="B198" s="8">
        <v>197.63</v>
      </c>
      <c r="C198" s="9">
        <f t="shared" si="46"/>
        <v>226.81699999999998</v>
      </c>
      <c r="D198" s="9">
        <f t="shared" si="44"/>
        <v>2.028</v>
      </c>
      <c r="E198" s="9">
        <f t="shared" si="45"/>
        <v>10.2593</v>
      </c>
      <c r="F198" s="8">
        <v>31.849999999999994</v>
      </c>
      <c r="G198" s="8">
        <v>0.94</v>
      </c>
      <c r="H198" s="8">
        <v>1</v>
      </c>
      <c r="I198" s="8" t="s">
        <v>226</v>
      </c>
      <c r="J198" s="8" t="s">
        <v>34</v>
      </c>
      <c r="K198" s="8">
        <v>29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9">
        <f t="shared" si="47"/>
        <v>0</v>
      </c>
      <c r="R198" s="9">
        <f t="shared" si="48"/>
        <v>0</v>
      </c>
      <c r="S198" s="9">
        <f t="shared" si="49"/>
        <v>0</v>
      </c>
      <c r="T198" s="9">
        <f t="shared" si="50"/>
        <v>0</v>
      </c>
    </row>
    <row r="199" spans="1:20" x14ac:dyDescent="0.2">
      <c r="A199" s="7" t="s">
        <v>233</v>
      </c>
      <c r="B199" s="8">
        <v>198.13</v>
      </c>
      <c r="C199" s="9">
        <f t="shared" si="46"/>
        <v>227.31699999999998</v>
      </c>
      <c r="D199" s="9">
        <f t="shared" si="44"/>
        <v>2.0329999999999999</v>
      </c>
      <c r="E199" s="9">
        <f t="shared" si="45"/>
        <v>10.2593</v>
      </c>
      <c r="F199" s="8">
        <v>30.02</v>
      </c>
      <c r="G199" s="8">
        <v>0.88</v>
      </c>
      <c r="H199" s="8">
        <v>2.37</v>
      </c>
      <c r="I199" s="8" t="s">
        <v>226</v>
      </c>
      <c r="J199" s="8" t="s">
        <v>34</v>
      </c>
      <c r="K199" s="8">
        <v>29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9">
        <f t="shared" si="47"/>
        <v>0</v>
      </c>
      <c r="R199" s="9">
        <f t="shared" si="48"/>
        <v>0</v>
      </c>
      <c r="S199" s="9">
        <f t="shared" si="49"/>
        <v>0</v>
      </c>
      <c r="T199" s="9">
        <f t="shared" si="50"/>
        <v>0</v>
      </c>
    </row>
    <row r="200" spans="1:20" x14ac:dyDescent="0.2">
      <c r="A200" s="7" t="s">
        <v>234</v>
      </c>
      <c r="B200" s="8">
        <v>198.63</v>
      </c>
      <c r="C200" s="9">
        <f t="shared" si="46"/>
        <v>227.81699999999998</v>
      </c>
      <c r="D200" s="9">
        <f t="shared" si="44"/>
        <v>2.0379999999999998</v>
      </c>
      <c r="E200" s="9">
        <f t="shared" si="45"/>
        <v>10.2593</v>
      </c>
      <c r="F200" s="8">
        <v>26.729999999999997</v>
      </c>
      <c r="G200" s="8">
        <v>0.79</v>
      </c>
      <c r="H200" s="8">
        <v>1.23</v>
      </c>
      <c r="I200" s="8" t="s">
        <v>226</v>
      </c>
      <c r="J200" s="8" t="s">
        <v>34</v>
      </c>
      <c r="K200" s="8">
        <v>28.5</v>
      </c>
      <c r="L200" s="8">
        <v>2</v>
      </c>
      <c r="M200" s="8">
        <v>1</v>
      </c>
      <c r="N200" s="8">
        <v>0</v>
      </c>
      <c r="O200" s="8">
        <v>0</v>
      </c>
      <c r="P200" s="8">
        <v>0</v>
      </c>
      <c r="Q200" s="9">
        <f t="shared" si="47"/>
        <v>0.6</v>
      </c>
      <c r="R200" s="9">
        <f t="shared" si="48"/>
        <v>0</v>
      </c>
      <c r="S200" s="9">
        <f t="shared" si="49"/>
        <v>0</v>
      </c>
      <c r="T200" s="9">
        <f t="shared" si="50"/>
        <v>0</v>
      </c>
    </row>
    <row r="201" spans="1:20" x14ac:dyDescent="0.2">
      <c r="A201" s="7" t="s">
        <v>235</v>
      </c>
      <c r="B201" s="8">
        <v>199.23</v>
      </c>
      <c r="C201" s="9">
        <f t="shared" si="46"/>
        <v>228.41699999999997</v>
      </c>
      <c r="D201" s="9">
        <f t="shared" si="44"/>
        <v>2.044</v>
      </c>
      <c r="E201" s="9">
        <f t="shared" si="45"/>
        <v>10.2593</v>
      </c>
      <c r="F201" s="8">
        <v>32.019999999999996</v>
      </c>
      <c r="G201" s="8">
        <v>0.94</v>
      </c>
      <c r="H201" s="8">
        <v>1.62</v>
      </c>
      <c r="I201" s="8" t="s">
        <v>226</v>
      </c>
      <c r="J201" s="8" t="s">
        <v>34</v>
      </c>
      <c r="K201" s="8">
        <v>32.799999999999997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9">
        <f t="shared" si="47"/>
        <v>0</v>
      </c>
      <c r="R201" s="9">
        <f t="shared" si="48"/>
        <v>0</v>
      </c>
      <c r="S201" s="9">
        <f t="shared" si="49"/>
        <v>0</v>
      </c>
      <c r="T201" s="9">
        <f t="shared" si="50"/>
        <v>0</v>
      </c>
    </row>
    <row r="202" spans="1:20" x14ac:dyDescent="0.2">
      <c r="A202" s="4" t="s">
        <v>236</v>
      </c>
      <c r="B202" s="5">
        <v>199.73</v>
      </c>
      <c r="C202" s="9">
        <f t="shared" si="46"/>
        <v>228.91699999999997</v>
      </c>
      <c r="D202" s="9">
        <f t="shared" si="44"/>
        <v>2.048</v>
      </c>
      <c r="E202" s="9">
        <f t="shared" si="45"/>
        <v>10.2593</v>
      </c>
      <c r="F202" s="5">
        <v>30.330000000000002</v>
      </c>
      <c r="G202" s="5">
        <v>0.89</v>
      </c>
      <c r="H202" s="5">
        <v>1.32</v>
      </c>
      <c r="I202" s="5" t="s">
        <v>226</v>
      </c>
      <c r="J202" s="5" t="s">
        <v>34</v>
      </c>
      <c r="K202" s="5">
        <v>33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9">
        <f t="shared" si="47"/>
        <v>0</v>
      </c>
      <c r="R202" s="9">
        <f t="shared" si="48"/>
        <v>0</v>
      </c>
      <c r="S202" s="9">
        <f t="shared" si="49"/>
        <v>0</v>
      </c>
      <c r="T202" s="9">
        <f t="shared" si="5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Tatsuhiko Yamaguchi</dc:creator>
  <cp:lastModifiedBy>Tatsuhiko Yamaguchi</cp:lastModifiedBy>
  <dcterms:created xsi:type="dcterms:W3CDTF">2017-07-13T07:14:02Z</dcterms:created>
  <dcterms:modified xsi:type="dcterms:W3CDTF">2017-07-13T09:48:42Z</dcterms:modified>
</cp:coreProperties>
</file>