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cambridgeorg-my.sharepoint.com/personal/amsage_cambridge_org/Documents/Desktop/PAR/Accepted papers/2023/2023-0198 Unger/"/>
    </mc:Choice>
  </mc:AlternateContent>
  <xr:revisionPtr revIDLastSave="2" documentId="13_ncr:1_{19ECC503-D141-45A3-962C-276F2133A05C}" xr6:coauthVersionLast="47" xr6:coauthVersionMax="47" xr10:uidLastSave="{6F92E2C5-1F33-4C55-8491-47729D421713}"/>
  <bookViews>
    <workbookView xWindow="-120" yWindow="-120" windowWidth="29040" windowHeight="15840" xr2:uid="{00000000-000D-0000-FFFF-FFFF00000000}"/>
  </bookViews>
  <sheets>
    <sheet name="Raw data Eel monitoring" sheetId="1" r:id="rId1"/>
  </sheets>
  <definedNames>
    <definedName name="_xlnm._FilterDatabase" localSheetId="0" hidden="1">'Raw data Eel monitoring'!$A$2:$X$218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1" i="1" l="1"/>
  <c r="I217" i="1" l="1"/>
  <c r="P217" i="1"/>
  <c r="N221" i="1" l="1"/>
  <c r="P163" i="1" l="1"/>
  <c r="T163" i="1"/>
  <c r="S163" i="1"/>
  <c r="R163" i="1"/>
  <c r="Q163" i="1"/>
  <c r="L163" i="1"/>
  <c r="L221" i="1" s="1"/>
  <c r="P169" i="1"/>
  <c r="P170" i="1"/>
  <c r="P173" i="1"/>
  <c r="I173" i="1"/>
  <c r="P176" i="1"/>
  <c r="I176" i="1"/>
  <c r="P175" i="1"/>
  <c r="P177" i="1"/>
  <c r="P167" i="1"/>
  <c r="I167" i="1"/>
  <c r="P168" i="1"/>
  <c r="P164" i="1"/>
  <c r="P171" i="1"/>
  <c r="I171" i="1"/>
  <c r="P166" i="1"/>
  <c r="P165" i="1"/>
  <c r="I165" i="1"/>
  <c r="P179" i="1"/>
  <c r="P172" i="1"/>
  <c r="I172" i="1"/>
  <c r="P178" i="1"/>
  <c r="P174" i="1"/>
  <c r="P216" i="1"/>
  <c r="P212" i="1"/>
  <c r="P214" i="1"/>
  <c r="P215" i="1"/>
  <c r="P211" i="1"/>
  <c r="P213" i="1"/>
  <c r="P192" i="1"/>
  <c r="I192" i="1"/>
  <c r="P188" i="1"/>
  <c r="P183" i="1"/>
  <c r="P184" i="1"/>
  <c r="P182" i="1"/>
  <c r="P189" i="1"/>
  <c r="I189" i="1"/>
  <c r="P185" i="1"/>
  <c r="P180" i="1"/>
  <c r="P186" i="1"/>
  <c r="P187" i="1"/>
  <c r="P181" i="1"/>
  <c r="P193" i="1"/>
  <c r="P191" i="1"/>
  <c r="P190" i="1"/>
  <c r="O74" i="1"/>
  <c r="O93" i="1"/>
  <c r="O102" i="1"/>
  <c r="O103" i="1"/>
  <c r="O112" i="1"/>
  <c r="O114" i="1"/>
  <c r="O119" i="1"/>
  <c r="O121" i="1"/>
  <c r="O117" i="1"/>
  <c r="O133" i="1"/>
  <c r="O139" i="1"/>
  <c r="O143" i="1"/>
  <c r="O144" i="1"/>
  <c r="O150" i="1"/>
  <c r="O60" i="1"/>
  <c r="O61" i="1"/>
  <c r="O67" i="1"/>
  <c r="O65" i="1"/>
  <c r="O73" i="1"/>
  <c r="O77" i="1"/>
  <c r="O94" i="1"/>
  <c r="O92" i="1"/>
  <c r="O85" i="1"/>
  <c r="O105" i="1"/>
  <c r="O104" i="1"/>
  <c r="O113" i="1"/>
  <c r="O116" i="1"/>
  <c r="O125" i="1"/>
  <c r="O128" i="1"/>
  <c r="O137" i="1"/>
  <c r="O140" i="1"/>
  <c r="O145" i="1"/>
  <c r="O148" i="1"/>
  <c r="O56" i="1"/>
  <c r="O64" i="1"/>
  <c r="O76" i="1"/>
  <c r="O87" i="1"/>
  <c r="O89" i="1"/>
  <c r="O97" i="1"/>
  <c r="O120" i="1"/>
  <c r="O129" i="1"/>
  <c r="O134" i="1"/>
  <c r="O58" i="1"/>
  <c r="O68" i="1"/>
  <c r="O86" i="1"/>
  <c r="O96" i="1"/>
  <c r="O59" i="1"/>
  <c r="O72" i="1"/>
  <c r="O78" i="1"/>
  <c r="O91" i="1"/>
  <c r="O106" i="1"/>
  <c r="O100" i="1"/>
  <c r="O115" i="1"/>
  <c r="O127" i="1"/>
  <c r="O124" i="1"/>
  <c r="O126" i="1"/>
  <c r="O135" i="1"/>
  <c r="O136" i="1"/>
  <c r="O141" i="1"/>
  <c r="O146" i="1"/>
  <c r="O149" i="1"/>
  <c r="O33" i="1"/>
  <c r="O38" i="1"/>
  <c r="O41" i="1"/>
  <c r="O44" i="1"/>
  <c r="O45" i="1"/>
  <c r="O47" i="1"/>
  <c r="O50" i="1"/>
  <c r="O51" i="1"/>
  <c r="O26" i="1"/>
  <c r="O29" i="1"/>
  <c r="O31" i="1"/>
  <c r="O30" i="1"/>
  <c r="O32" i="1"/>
  <c r="O34" i="1"/>
  <c r="O37" i="1"/>
  <c r="O39" i="1"/>
  <c r="O40" i="1"/>
  <c r="O43" i="1"/>
  <c r="O36" i="1"/>
  <c r="O42" i="1"/>
  <c r="O46" i="1"/>
  <c r="O49" i="1"/>
  <c r="O48" i="1"/>
  <c r="O27" i="1"/>
  <c r="O35" i="1"/>
  <c r="O28" i="1"/>
  <c r="O54" i="1"/>
  <c r="O7" i="1"/>
  <c r="O57" i="1"/>
  <c r="O53" i="1"/>
  <c r="O66" i="1"/>
  <c r="O84" i="1"/>
  <c r="O101" i="1"/>
  <c r="O122" i="1"/>
  <c r="O142" i="1"/>
  <c r="O55" i="1"/>
  <c r="O52" i="1"/>
  <c r="O69" i="1"/>
  <c r="O70" i="1"/>
  <c r="O62" i="1"/>
  <c r="O63" i="1"/>
  <c r="O79" i="1"/>
  <c r="O75" i="1"/>
  <c r="O80" i="1"/>
  <c r="O81" i="1"/>
  <c r="O88" i="1"/>
  <c r="O83" i="1"/>
  <c r="O82" i="1"/>
  <c r="O90" i="1"/>
  <c r="O107" i="1"/>
  <c r="O99" i="1"/>
  <c r="O95" i="1"/>
  <c r="O98" i="1"/>
  <c r="O110" i="1"/>
  <c r="O108" i="1"/>
  <c r="O111" i="1"/>
  <c r="O109" i="1"/>
  <c r="O123" i="1"/>
  <c r="O118" i="1"/>
  <c r="O130" i="1"/>
  <c r="O131" i="1"/>
  <c r="O132" i="1"/>
  <c r="O138" i="1"/>
  <c r="O147" i="1"/>
  <c r="O71" i="1"/>
  <c r="P221" i="1" l="1"/>
  <c r="O221" i="1"/>
</calcChain>
</file>

<file path=xl/sharedStrings.xml><?xml version="1.0" encoding="utf-8"?>
<sst xmlns="http://schemas.openxmlformats.org/spreadsheetml/2006/main" count="1125" uniqueCount="283">
  <si>
    <t>LF_NR</t>
  </si>
  <si>
    <t>Wendsee</t>
  </si>
  <si>
    <t>Dorow</t>
  </si>
  <si>
    <t>Hellensee</t>
  </si>
  <si>
    <t>Wismar Bucht</t>
  </si>
  <si>
    <t>Salzhaff</t>
  </si>
  <si>
    <t>Mai-August_2015</t>
  </si>
  <si>
    <t>September_2016</t>
  </si>
  <si>
    <t>Peenestrom/Achterwasser1.9.2016</t>
  </si>
  <si>
    <t>Oderhaff</t>
  </si>
  <si>
    <t>Peenestrom_Achterwasser</t>
  </si>
  <si>
    <t>Greifswalder Bodden</t>
  </si>
  <si>
    <t xml:space="preserve">Strelasund </t>
  </si>
  <si>
    <t xml:space="preserve">Salzhaff </t>
  </si>
  <si>
    <t>Unteruckersee</t>
  </si>
  <si>
    <t xml:space="preserve">Müritz </t>
  </si>
  <si>
    <t xml:space="preserve">Plauer See </t>
  </si>
  <si>
    <t xml:space="preserve">Groß Raden </t>
  </si>
  <si>
    <t>Malchiner See</t>
  </si>
  <si>
    <t>Goldberger See</t>
  </si>
  <si>
    <t xml:space="preserve">Karlshagen </t>
  </si>
  <si>
    <t xml:space="preserve">Warnemünde </t>
  </si>
  <si>
    <t xml:space="preserve">Oderbankgebiet "Clupea" </t>
  </si>
  <si>
    <t>Thiessow</t>
  </si>
  <si>
    <t>Arkonasee "Solea"</t>
  </si>
  <si>
    <t>Ruden</t>
  </si>
  <si>
    <t>Mukran</t>
  </si>
  <si>
    <t xml:space="preserve">nördlich Arkona </t>
  </si>
  <si>
    <t>Oderbank</t>
  </si>
  <si>
    <t>Oderbank - Lassan</t>
  </si>
  <si>
    <t>Hahlbeck</t>
  </si>
  <si>
    <t>Dorow (Datenbank)</t>
  </si>
  <si>
    <t>11_93</t>
  </si>
  <si>
    <t>19_94</t>
  </si>
  <si>
    <t>05_95</t>
  </si>
  <si>
    <t>07_96</t>
  </si>
  <si>
    <t>11_96</t>
  </si>
  <si>
    <t>08_97</t>
  </si>
  <si>
    <t>10_97</t>
  </si>
  <si>
    <t>18_98</t>
  </si>
  <si>
    <t>22_98</t>
  </si>
  <si>
    <t>05_98</t>
  </si>
  <si>
    <t>09_99</t>
  </si>
  <si>
    <t>03_00</t>
  </si>
  <si>
    <t>05_01</t>
  </si>
  <si>
    <t>08_01</t>
  </si>
  <si>
    <t>06_02</t>
  </si>
  <si>
    <t>02_92</t>
  </si>
  <si>
    <t>09_92</t>
  </si>
  <si>
    <t>03_93</t>
  </si>
  <si>
    <t>06_93</t>
  </si>
  <si>
    <t>14_93</t>
  </si>
  <si>
    <t>13_94</t>
  </si>
  <si>
    <t>06_95</t>
  </si>
  <si>
    <t>10_95</t>
  </si>
  <si>
    <t>14_95</t>
  </si>
  <si>
    <t>08_96</t>
  </si>
  <si>
    <t>18_96</t>
  </si>
  <si>
    <t>12_97</t>
  </si>
  <si>
    <t>14_97</t>
  </si>
  <si>
    <t>11_98</t>
  </si>
  <si>
    <t>13_98</t>
  </si>
  <si>
    <t>07_99</t>
  </si>
  <si>
    <t>06_00</t>
  </si>
  <si>
    <t>04_01</t>
  </si>
  <si>
    <t>05_02</t>
  </si>
  <si>
    <t>07_92</t>
  </si>
  <si>
    <t>15_93</t>
  </si>
  <si>
    <t>12_94</t>
  </si>
  <si>
    <t>04_95</t>
  </si>
  <si>
    <t>19_95</t>
  </si>
  <si>
    <t>09_96</t>
  </si>
  <si>
    <t>08_98</t>
  </si>
  <si>
    <t>09_98</t>
  </si>
  <si>
    <t>05_99</t>
  </si>
  <si>
    <t>01_92</t>
  </si>
  <si>
    <t>02_93</t>
  </si>
  <si>
    <t>18_95</t>
  </si>
  <si>
    <t>19_96</t>
  </si>
  <si>
    <t>04_92</t>
  </si>
  <si>
    <t>01_93</t>
  </si>
  <si>
    <t>18_94</t>
  </si>
  <si>
    <t>17_95</t>
  </si>
  <si>
    <t>02_96</t>
  </si>
  <si>
    <t>10_96</t>
  </si>
  <si>
    <t>09_97</t>
  </si>
  <si>
    <t>15_97</t>
  </si>
  <si>
    <t>10_98</t>
  </si>
  <si>
    <t>12_98</t>
  </si>
  <si>
    <t>04_99</t>
  </si>
  <si>
    <t>06_99</t>
  </si>
  <si>
    <t>04_00</t>
  </si>
  <si>
    <t>03_01</t>
  </si>
  <si>
    <t>09_02</t>
  </si>
  <si>
    <t>02_95</t>
  </si>
  <si>
    <t>04_96</t>
  </si>
  <si>
    <t>04_97</t>
  </si>
  <si>
    <t>04_98</t>
  </si>
  <si>
    <t>03_99</t>
  </si>
  <si>
    <t>02_00</t>
  </si>
  <si>
    <t>02_01</t>
  </si>
  <si>
    <t>02_02</t>
  </si>
  <si>
    <t>07_93</t>
  </si>
  <si>
    <t>08_93</t>
  </si>
  <si>
    <t>01_94</t>
  </si>
  <si>
    <t>02_94</t>
  </si>
  <si>
    <t>01_95</t>
  </si>
  <si>
    <t>13_95</t>
  </si>
  <si>
    <t>05_96</t>
  </si>
  <si>
    <t>02_97</t>
  </si>
  <si>
    <t>03_97</t>
  </si>
  <si>
    <t>03_98</t>
  </si>
  <si>
    <t>17_96</t>
  </si>
  <si>
    <t>06_98</t>
  </si>
  <si>
    <t>01_00</t>
  </si>
  <si>
    <t>01_01</t>
  </si>
  <si>
    <t>06_01</t>
  </si>
  <si>
    <t>10_93</t>
  </si>
  <si>
    <t>03_96</t>
  </si>
  <si>
    <t>09_93</t>
  </si>
  <si>
    <t>08_92</t>
  </si>
  <si>
    <t>03_92</t>
  </si>
  <si>
    <t>05_92</t>
  </si>
  <si>
    <t>05_93</t>
  </si>
  <si>
    <t>09_95</t>
  </si>
  <si>
    <t>06_96</t>
  </si>
  <si>
    <t>15_98</t>
  </si>
  <si>
    <t>07_01</t>
  </si>
  <si>
    <t xml:space="preserve">10_92 </t>
  </si>
  <si>
    <t>04_93</t>
  </si>
  <si>
    <t>12_93</t>
  </si>
  <si>
    <t>16_93</t>
  </si>
  <si>
    <t>20_93</t>
  </si>
  <si>
    <t>05_94</t>
  </si>
  <si>
    <t>17_94</t>
  </si>
  <si>
    <t>11_94</t>
  </si>
  <si>
    <t>22_94</t>
  </si>
  <si>
    <t>15_95</t>
  </si>
  <si>
    <t>12_95</t>
  </si>
  <si>
    <t>20_95</t>
  </si>
  <si>
    <t>21_95</t>
  </si>
  <si>
    <t>16_96</t>
  </si>
  <si>
    <t>15_96</t>
  </si>
  <si>
    <t>20_96</t>
  </si>
  <si>
    <t>21_96</t>
  </si>
  <si>
    <t>13_97</t>
  </si>
  <si>
    <t>17_97</t>
  </si>
  <si>
    <t>21_97</t>
  </si>
  <si>
    <t>22_97</t>
  </si>
  <si>
    <t>14_98</t>
  </si>
  <si>
    <t>19_98</t>
  </si>
  <si>
    <t>12_99</t>
  </si>
  <si>
    <t>11_99</t>
  </si>
  <si>
    <t>14_99</t>
  </si>
  <si>
    <t>09_00</t>
  </si>
  <si>
    <t>08_02</t>
  </si>
  <si>
    <t>Jennerich, Datenbank LFA</t>
  </si>
  <si>
    <t>Specker Seen</t>
  </si>
  <si>
    <t>06_05</t>
  </si>
  <si>
    <t>Wismar Bucht/Salzhaff</t>
  </si>
  <si>
    <t>05/07_2005</t>
  </si>
  <si>
    <t>Jennerich, LFA Datenbank</t>
  </si>
  <si>
    <t>05_11_2005</t>
  </si>
  <si>
    <t>Darss-Zingster-Boddenkette</t>
  </si>
  <si>
    <t>Außenstrand östlich Darsser Schwelle, verschiedene Stationen</t>
  </si>
  <si>
    <t>Rüganer Bodden</t>
  </si>
  <si>
    <t>06_10_2005</t>
  </si>
  <si>
    <t>Außenstrand westlichDarsser Schwelle, verschiedene Stationen</t>
  </si>
  <si>
    <t>06_11_2005</t>
  </si>
  <si>
    <t>Ostsee nördlich und östlich Rügen</t>
  </si>
  <si>
    <t>08_2005</t>
  </si>
  <si>
    <t>Jennerich; Datenbank LFA</t>
  </si>
  <si>
    <t>09_11_2006</t>
  </si>
  <si>
    <t>Außenstrand westlichDarsser Schwelle, Künstliches Riff</t>
  </si>
  <si>
    <t>08_2006</t>
  </si>
  <si>
    <t>05_11_2006</t>
  </si>
  <si>
    <t>06_09_2006</t>
  </si>
  <si>
    <t>07_10_2006</t>
  </si>
  <si>
    <t>Warnow</t>
  </si>
  <si>
    <t>05_07_2006</t>
  </si>
  <si>
    <t>07_10_2007</t>
  </si>
  <si>
    <t>08_09_2007</t>
  </si>
  <si>
    <t>Jennerich. Datenbank LFA</t>
  </si>
  <si>
    <t>Kölpinsee</t>
  </si>
  <si>
    <t>07_11_2007</t>
  </si>
  <si>
    <t>04_09_2008</t>
  </si>
  <si>
    <t>Kummerower See</t>
  </si>
  <si>
    <t>07_09_2008</t>
  </si>
  <si>
    <t>Außenstrand westlich Darsser Schwelle, verschiedene Stationen</t>
  </si>
  <si>
    <t>06_10_2008</t>
  </si>
  <si>
    <t>Aussenstrand östliche Darsser Schwelle</t>
  </si>
  <si>
    <t>07_2008</t>
  </si>
  <si>
    <t>Jennerich, Daten LFA</t>
  </si>
  <si>
    <t>07_08_2009</t>
  </si>
  <si>
    <t>Jennerich,  Datenbank  LFA</t>
  </si>
  <si>
    <t>09_2009</t>
  </si>
  <si>
    <t>10_2009</t>
  </si>
  <si>
    <t>05_08_2009</t>
  </si>
  <si>
    <t>07_2009</t>
  </si>
  <si>
    <t>Aussenstrand westlich Darsser Schwelle</t>
  </si>
  <si>
    <t>03_10_2009</t>
  </si>
  <si>
    <t>Wismarer Bucht/Salzhaff</t>
  </si>
  <si>
    <t>05_07_2010</t>
  </si>
  <si>
    <t>Ostsee/Usedom</t>
  </si>
  <si>
    <t>07_2010</t>
  </si>
  <si>
    <t>07_09_2010</t>
  </si>
  <si>
    <t>09_10_2010</t>
  </si>
  <si>
    <t>06_08_2010</t>
  </si>
  <si>
    <t>06_09_2010</t>
  </si>
  <si>
    <t>06_07_2010</t>
  </si>
  <si>
    <t>Crivitzer See</t>
  </si>
  <si>
    <t>06_08_2020</t>
  </si>
  <si>
    <t>Damerower</t>
  </si>
  <si>
    <t>Besatzeffizienz 2020</t>
  </si>
  <si>
    <t>Galenbecker See</t>
  </si>
  <si>
    <t>Großer Wagnitzsee</t>
  </si>
  <si>
    <t>Im langen Ort</t>
  </si>
  <si>
    <t>Kuchelmisser See</t>
  </si>
  <si>
    <t>Leppinsee</t>
  </si>
  <si>
    <t>Settiner See</t>
  </si>
  <si>
    <t>Torgelower See</t>
  </si>
  <si>
    <t>Useriner See</t>
  </si>
  <si>
    <t>Woblitz See</t>
  </si>
  <si>
    <t>Woterfitz</t>
  </si>
  <si>
    <t>Zether See</t>
  </si>
  <si>
    <t>Mönchsee</t>
  </si>
  <si>
    <t>Küstenmonitoring 2020</t>
  </si>
  <si>
    <t>Kühlungsborn/Nienhagen</t>
  </si>
  <si>
    <t>Peenestrom/Achterwasser</t>
  </si>
  <si>
    <t>Stettiner Haff</t>
  </si>
  <si>
    <t>05_08_2019</t>
  </si>
  <si>
    <t>Bressener See</t>
  </si>
  <si>
    <t>Damerower See</t>
  </si>
  <si>
    <t>Gobenowsee</t>
  </si>
  <si>
    <t>Groß Wagnitz</t>
  </si>
  <si>
    <t>Lankower See</t>
  </si>
  <si>
    <t>Mirower See</t>
  </si>
  <si>
    <t>Neuhofer See</t>
  </si>
  <si>
    <t>Neukloster See</t>
  </si>
  <si>
    <t>Zethner See</t>
  </si>
  <si>
    <t>Brandt_Diplom</t>
  </si>
  <si>
    <t>Besatzeffizienz 2019</t>
  </si>
  <si>
    <t>N-NO Rügen</t>
  </si>
  <si>
    <t>Jennerich</t>
  </si>
  <si>
    <t>Datenbank LFA MV</t>
  </si>
  <si>
    <t>Kölpinsee und Warnow</t>
  </si>
  <si>
    <t>Inland waters</t>
  </si>
  <si>
    <t>Coastal waters</t>
  </si>
  <si>
    <t>Area</t>
  </si>
  <si>
    <t>Collector</t>
  </si>
  <si>
    <t>Eelmonitoring</t>
  </si>
  <si>
    <t>Beach east of Darss Sill, different Stations</t>
  </si>
  <si>
    <t>Commercial fishery, different Stations</t>
  </si>
  <si>
    <t>Commercial fishery</t>
  </si>
  <si>
    <t>Brandt (Diploma Thesis)</t>
  </si>
  <si>
    <t>Commercial fishery; Jennerich; Datenbank LFA</t>
  </si>
  <si>
    <t>Commercial fishery, Stocked eel</t>
  </si>
  <si>
    <t>Mixed sample</t>
  </si>
  <si>
    <t>Electric fishery, LAV</t>
  </si>
  <si>
    <t>Scientific sample</t>
  </si>
  <si>
    <t>Scientific sample, Jennerich; Datenbank LFA</t>
  </si>
  <si>
    <t>Scientific and commercial fishery sample</t>
  </si>
  <si>
    <t>Baltci Sea West (1) or east (2) of Darss Sill; Inladn waters (3)</t>
  </si>
  <si>
    <t>Sampled water body</t>
  </si>
  <si>
    <t>Date of Catch</t>
  </si>
  <si>
    <t>Year of catch</t>
  </si>
  <si>
    <t>Number of Eel</t>
  </si>
  <si>
    <t xml:space="preserve"> Amount of silver eel (in %)</t>
  </si>
  <si>
    <t>mean size</t>
  </si>
  <si>
    <t>mean weight</t>
  </si>
  <si>
    <t>Prevalence A. crassus (in %)</t>
  </si>
  <si>
    <t>Total number of A.crassus</t>
  </si>
  <si>
    <t>max. infection (no. of eel)</t>
  </si>
  <si>
    <t>Abundance</t>
  </si>
  <si>
    <t>mean Intensity</t>
  </si>
  <si>
    <t>Share  of Hartmann Class 1 (in %)</t>
  </si>
  <si>
    <t>Share  of Hartmann Class 2 (in %)</t>
  </si>
  <si>
    <t>Share  of Hartmann Class 3 (in %)</t>
  </si>
  <si>
    <t>Share  of Hartmann Class 4 (in %)</t>
  </si>
  <si>
    <t>Share  of Hartmann Class 5 (in %)</t>
  </si>
  <si>
    <t>Mean Hartmann class</t>
  </si>
  <si>
    <t>Examined by</t>
  </si>
  <si>
    <t>Supplementary Table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</si>
</sst>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justify"/>
    </xf>
    <xf numFmtId="1" fontId="1" fillId="2" borderId="1" xfId="0" applyNumberFormat="1" applyFont="1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0" xfId="0" applyFont="1" applyFill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7" fontId="0" fillId="0" borderId="0" xfId="0" applyNumberFormat="1"/>
    <xf numFmtId="0" fontId="2" fillId="0" borderId="0" xfId="0" applyFon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Standard 3" xfId="1" xr:uid="{8D3A78A0-B8B7-406E-B06F-691F68C67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1"/>
  <sheetViews>
    <sheetView tabSelected="1" topLeftCell="C1" zoomScale="80" zoomScaleNormal="80" workbookViewId="0">
      <pane ySplit="2" topLeftCell="A3" activePane="bottomLeft" state="frozen"/>
      <selection pane="bottomLeft" activeCell="C1" sqref="C1"/>
    </sheetView>
  </sheetViews>
  <sheetFormatPr defaultColWidth="11.42578125" defaultRowHeight="15" x14ac:dyDescent="0.25"/>
  <cols>
    <col min="2" max="2" width="63.28515625" customWidth="1"/>
    <col min="3" max="3" width="13.5703125" bestFit="1" customWidth="1"/>
    <col min="4" max="4" width="13.5703125" customWidth="1"/>
    <col min="5" max="5" width="34.7109375" bestFit="1" customWidth="1"/>
    <col min="9" max="10" width="11.7109375" bestFit="1" customWidth="1"/>
    <col min="11" max="11" width="12.42578125" bestFit="1" customWidth="1"/>
    <col min="12" max="12" width="11.7109375" bestFit="1" customWidth="1"/>
  </cols>
  <sheetData>
    <row r="1" spans="1:24" x14ac:dyDescent="0.25">
      <c r="C1" t="s">
        <v>282</v>
      </c>
    </row>
    <row r="2" spans="1:24" ht="90" x14ac:dyDescent="0.25">
      <c r="A2" s="1" t="s">
        <v>0</v>
      </c>
      <c r="B2" s="1" t="s">
        <v>249</v>
      </c>
      <c r="C2" s="1" t="s">
        <v>248</v>
      </c>
      <c r="D2" s="1" t="s">
        <v>262</v>
      </c>
      <c r="E2" s="1" t="s">
        <v>263</v>
      </c>
      <c r="F2" s="1" t="s">
        <v>264</v>
      </c>
      <c r="G2" s="2" t="s">
        <v>265</v>
      </c>
      <c r="H2" s="1" t="s">
        <v>266</v>
      </c>
      <c r="I2" s="1" t="s">
        <v>267</v>
      </c>
      <c r="J2" s="1" t="s">
        <v>268</v>
      </c>
      <c r="K2" s="1" t="s">
        <v>269</v>
      </c>
      <c r="L2" s="1" t="s">
        <v>270</v>
      </c>
      <c r="M2" s="1" t="s">
        <v>271</v>
      </c>
      <c r="N2" s="1" t="s">
        <v>272</v>
      </c>
      <c r="O2" s="1" t="s">
        <v>273</v>
      </c>
      <c r="P2" s="1" t="s">
        <v>274</v>
      </c>
      <c r="Q2" s="3" t="s">
        <v>275</v>
      </c>
      <c r="R2" s="3" t="s">
        <v>276</v>
      </c>
      <c r="S2" s="3" t="s">
        <v>277</v>
      </c>
      <c r="T2" s="3" t="s">
        <v>278</v>
      </c>
      <c r="U2" s="3" t="s">
        <v>279</v>
      </c>
      <c r="V2" s="1" t="s">
        <v>280</v>
      </c>
      <c r="W2" s="5" t="s">
        <v>281</v>
      </c>
    </row>
    <row r="3" spans="1:24" x14ac:dyDescent="0.25">
      <c r="A3">
        <v>140</v>
      </c>
      <c r="B3" t="s">
        <v>251</v>
      </c>
      <c r="C3" t="s">
        <v>247</v>
      </c>
      <c r="D3">
        <v>1</v>
      </c>
      <c r="E3" t="s">
        <v>167</v>
      </c>
      <c r="F3" t="s">
        <v>168</v>
      </c>
      <c r="G3">
        <v>2005</v>
      </c>
      <c r="H3">
        <v>28</v>
      </c>
      <c r="I3" s="7">
        <v>7.1428571428571423</v>
      </c>
      <c r="J3" s="7">
        <v>46.353571428571435</v>
      </c>
      <c r="K3" s="7">
        <v>186.30357142857147</v>
      </c>
      <c r="L3" s="7">
        <v>34.615384615384613</v>
      </c>
      <c r="M3" s="8">
        <v>65</v>
      </c>
      <c r="N3" s="8">
        <v>32</v>
      </c>
      <c r="O3" s="11">
        <v>2.5</v>
      </c>
      <c r="P3" s="11">
        <v>7.2222222222222223</v>
      </c>
      <c r="Q3" s="11">
        <v>78.571428571428569</v>
      </c>
      <c r="R3" s="11">
        <v>14.285714285714285</v>
      </c>
      <c r="S3" s="11">
        <v>3.5714285714285712</v>
      </c>
      <c r="T3" s="11">
        <v>3.5714285714285712</v>
      </c>
      <c r="U3" s="11">
        <v>0</v>
      </c>
      <c r="V3" s="7">
        <v>1.3214285714285714</v>
      </c>
      <c r="W3" t="s">
        <v>156</v>
      </c>
    </row>
    <row r="4" spans="1:24" x14ac:dyDescent="0.25">
      <c r="A4">
        <v>134</v>
      </c>
      <c r="B4" t="s">
        <v>255</v>
      </c>
      <c r="C4" t="s">
        <v>247</v>
      </c>
      <c r="D4">
        <v>2</v>
      </c>
      <c r="E4" t="s">
        <v>11</v>
      </c>
      <c r="F4" s="4">
        <v>38588</v>
      </c>
      <c r="G4">
        <v>2005</v>
      </c>
      <c r="H4">
        <v>21</v>
      </c>
      <c r="I4">
        <v>0</v>
      </c>
      <c r="J4" s="7">
        <v>35.333333333333336</v>
      </c>
      <c r="K4" s="7">
        <v>75.976190476190482</v>
      </c>
      <c r="L4" s="7">
        <v>33.333333333333329</v>
      </c>
      <c r="M4" s="8">
        <v>20</v>
      </c>
      <c r="N4" s="8">
        <v>14</v>
      </c>
      <c r="O4" s="11">
        <v>0.77777777777777779</v>
      </c>
      <c r="P4" s="11">
        <v>2.3333333333333335</v>
      </c>
      <c r="Q4" s="11">
        <v>85.714285714285722</v>
      </c>
      <c r="R4" s="11">
        <v>14.285714285714285</v>
      </c>
      <c r="S4" s="11">
        <v>0</v>
      </c>
      <c r="T4" s="11">
        <v>0</v>
      </c>
      <c r="U4" s="11">
        <v>0</v>
      </c>
      <c r="V4" s="7">
        <v>1.1428571428571428</v>
      </c>
      <c r="W4" t="s">
        <v>156</v>
      </c>
    </row>
    <row r="5" spans="1:24" x14ac:dyDescent="0.25">
      <c r="A5">
        <v>141</v>
      </c>
      <c r="B5" t="s">
        <v>252</v>
      </c>
      <c r="C5" t="s">
        <v>247</v>
      </c>
      <c r="D5">
        <v>2</v>
      </c>
      <c r="E5" t="s">
        <v>169</v>
      </c>
      <c r="F5" t="s">
        <v>170</v>
      </c>
      <c r="G5">
        <v>2005</v>
      </c>
      <c r="H5">
        <v>21</v>
      </c>
      <c r="I5" s="7">
        <v>19.047619047619047</v>
      </c>
      <c r="J5" s="7">
        <v>52.785714285714285</v>
      </c>
      <c r="K5" s="7">
        <v>341.12857142857143</v>
      </c>
      <c r="L5" s="7">
        <v>10</v>
      </c>
      <c r="M5" s="8">
        <v>2</v>
      </c>
      <c r="N5" s="8">
        <v>1</v>
      </c>
      <c r="O5" s="11">
        <v>9.5238095238095233E-2</v>
      </c>
      <c r="P5" s="11">
        <v>1</v>
      </c>
      <c r="Q5" s="11">
        <v>95.238095238095227</v>
      </c>
      <c r="R5" s="11">
        <v>0</v>
      </c>
      <c r="S5" s="11">
        <v>4.7619047619047619</v>
      </c>
      <c r="T5" s="11">
        <v>0</v>
      </c>
      <c r="U5" s="11">
        <v>0</v>
      </c>
      <c r="V5" s="7">
        <v>1.0952380952380953</v>
      </c>
      <c r="W5" t="s">
        <v>156</v>
      </c>
    </row>
    <row r="6" spans="1:24" x14ac:dyDescent="0.25">
      <c r="A6">
        <v>139</v>
      </c>
      <c r="B6" t="s">
        <v>252</v>
      </c>
      <c r="C6" t="s">
        <v>247</v>
      </c>
      <c r="D6">
        <v>2</v>
      </c>
      <c r="E6" t="s">
        <v>165</v>
      </c>
      <c r="F6" t="s">
        <v>166</v>
      </c>
      <c r="G6">
        <v>2005</v>
      </c>
      <c r="H6">
        <v>22</v>
      </c>
      <c r="I6" s="7">
        <v>27.27272727272727</v>
      </c>
      <c r="J6" s="11">
        <v>50.977272727272727</v>
      </c>
      <c r="K6" s="11">
        <v>287.66818181818184</v>
      </c>
      <c r="L6" s="7">
        <v>58.82352941176471</v>
      </c>
      <c r="M6" s="8">
        <v>73</v>
      </c>
      <c r="N6" s="8">
        <v>12</v>
      </c>
      <c r="O6" s="11">
        <v>4.2941176470588234</v>
      </c>
      <c r="P6" s="11">
        <v>7.3</v>
      </c>
      <c r="Q6" s="11">
        <v>40.909090909090907</v>
      </c>
      <c r="R6" s="11">
        <v>40.909090909090914</v>
      </c>
      <c r="S6" s="11">
        <v>18.181818181818183</v>
      </c>
      <c r="T6" s="11">
        <v>0</v>
      </c>
      <c r="U6" s="11">
        <v>0</v>
      </c>
      <c r="V6" s="7">
        <v>1.7727272727272727</v>
      </c>
      <c r="W6" s="10" t="s">
        <v>156</v>
      </c>
    </row>
    <row r="7" spans="1:24" x14ac:dyDescent="0.25">
      <c r="A7">
        <v>97</v>
      </c>
      <c r="B7" t="s">
        <v>254</v>
      </c>
      <c r="C7" t="s">
        <v>247</v>
      </c>
      <c r="D7">
        <v>2</v>
      </c>
      <c r="E7" t="s">
        <v>12</v>
      </c>
      <c r="G7">
        <v>2015</v>
      </c>
      <c r="H7" s="8">
        <v>32</v>
      </c>
      <c r="I7" s="7">
        <v>-1</v>
      </c>
      <c r="J7" s="7">
        <v>52.7</v>
      </c>
      <c r="K7" s="7">
        <v>287.2</v>
      </c>
      <c r="L7">
        <v>78.099999999999994</v>
      </c>
      <c r="M7" s="8">
        <v>141</v>
      </c>
      <c r="N7" s="8">
        <v>26</v>
      </c>
      <c r="O7" s="6">
        <f>M7/H7</f>
        <v>4.40625</v>
      </c>
      <c r="P7">
        <v>5.64</v>
      </c>
      <c r="Q7">
        <v>40.6</v>
      </c>
      <c r="R7">
        <v>34.4</v>
      </c>
      <c r="S7">
        <v>12.5</v>
      </c>
      <c r="T7">
        <v>12.5</v>
      </c>
      <c r="U7">
        <v>0</v>
      </c>
      <c r="V7">
        <v>1.96</v>
      </c>
      <c r="W7" t="s">
        <v>240</v>
      </c>
    </row>
    <row r="8" spans="1:24" x14ac:dyDescent="0.25">
      <c r="A8">
        <v>155</v>
      </c>
      <c r="B8" t="s">
        <v>253</v>
      </c>
      <c r="C8" t="s">
        <v>246</v>
      </c>
      <c r="D8">
        <v>3</v>
      </c>
      <c r="E8" t="s">
        <v>183</v>
      </c>
      <c r="F8" s="4">
        <v>39289</v>
      </c>
      <c r="G8">
        <v>2007</v>
      </c>
      <c r="H8">
        <v>11</v>
      </c>
      <c r="I8" s="7">
        <v>54.54545454545454</v>
      </c>
      <c r="J8" s="7">
        <v>68.727272727272734</v>
      </c>
      <c r="K8" s="7">
        <v>626.5454545454545</v>
      </c>
      <c r="L8" s="7">
        <v>45.454545454545453</v>
      </c>
      <c r="M8" s="8">
        <v>47</v>
      </c>
      <c r="N8" s="8">
        <v>22</v>
      </c>
      <c r="O8" s="7">
        <v>4.2727272727272725</v>
      </c>
      <c r="P8" s="7">
        <v>9.4</v>
      </c>
      <c r="Q8" s="7">
        <v>72.727272727272734</v>
      </c>
      <c r="R8" s="7">
        <v>27.27272727272727</v>
      </c>
      <c r="S8" s="7">
        <v>0</v>
      </c>
      <c r="T8" s="7">
        <v>0</v>
      </c>
      <c r="U8" s="7">
        <v>0</v>
      </c>
      <c r="V8" s="7">
        <v>1.272</v>
      </c>
      <c r="W8" t="s">
        <v>171</v>
      </c>
    </row>
    <row r="9" spans="1:24" x14ac:dyDescent="0.25">
      <c r="A9">
        <v>154</v>
      </c>
      <c r="B9" t="s">
        <v>253</v>
      </c>
      <c r="C9" t="s">
        <v>246</v>
      </c>
      <c r="D9">
        <v>3</v>
      </c>
      <c r="E9" t="s">
        <v>15</v>
      </c>
      <c r="F9" t="s">
        <v>180</v>
      </c>
      <c r="G9">
        <v>2007</v>
      </c>
      <c r="H9">
        <v>23</v>
      </c>
      <c r="I9" s="7">
        <v>73.91304347826086</v>
      </c>
      <c r="J9" s="7">
        <v>69.717391304347828</v>
      </c>
      <c r="K9" s="7">
        <v>753.56521739130437</v>
      </c>
      <c r="L9" s="7">
        <v>73.91304347826086</v>
      </c>
      <c r="M9" s="8">
        <v>99</v>
      </c>
      <c r="N9" s="8">
        <v>27</v>
      </c>
      <c r="O9" s="7">
        <v>4.95</v>
      </c>
      <c r="P9" s="7">
        <v>7.0714285714285712</v>
      </c>
      <c r="Q9" s="7">
        <v>52.173913043478258</v>
      </c>
      <c r="R9" s="7">
        <v>39.130434782608695</v>
      </c>
      <c r="S9" s="7">
        <v>8.695652173913043</v>
      </c>
      <c r="T9" s="7">
        <v>0</v>
      </c>
      <c r="U9" s="7">
        <v>0</v>
      </c>
      <c r="V9" s="7">
        <v>1.5649999999999999</v>
      </c>
      <c r="W9" t="s">
        <v>182</v>
      </c>
    </row>
    <row r="10" spans="1:24" x14ac:dyDescent="0.25">
      <c r="A10">
        <v>151</v>
      </c>
      <c r="B10" t="s">
        <v>253</v>
      </c>
      <c r="C10" t="s">
        <v>247</v>
      </c>
      <c r="D10">
        <v>1</v>
      </c>
      <c r="E10" t="s">
        <v>159</v>
      </c>
      <c r="F10" t="s">
        <v>181</v>
      </c>
      <c r="G10">
        <v>2007</v>
      </c>
      <c r="H10">
        <v>10</v>
      </c>
      <c r="I10" s="7">
        <v>100</v>
      </c>
      <c r="J10" s="7">
        <v>66.2</v>
      </c>
      <c r="K10" s="7">
        <v>595.69999999999993</v>
      </c>
      <c r="L10" s="7">
        <v>80</v>
      </c>
      <c r="M10" s="8">
        <v>59</v>
      </c>
      <c r="N10" s="8">
        <v>23</v>
      </c>
      <c r="O10" s="7">
        <v>6.5555555555555554</v>
      </c>
      <c r="P10" s="7">
        <v>8.4285714285714288</v>
      </c>
      <c r="Q10" s="7">
        <v>30</v>
      </c>
      <c r="R10" s="7">
        <v>70</v>
      </c>
      <c r="S10" s="7">
        <v>0</v>
      </c>
      <c r="T10" s="7">
        <v>0</v>
      </c>
      <c r="U10" s="7">
        <v>0</v>
      </c>
      <c r="V10" s="7">
        <v>1.7</v>
      </c>
      <c r="W10" t="s">
        <v>156</v>
      </c>
    </row>
    <row r="11" spans="1:24" x14ac:dyDescent="0.25">
      <c r="A11">
        <v>156</v>
      </c>
      <c r="B11" t="s">
        <v>253</v>
      </c>
      <c r="C11" t="s">
        <v>247</v>
      </c>
      <c r="D11">
        <v>2</v>
      </c>
      <c r="E11" t="s">
        <v>165</v>
      </c>
      <c r="F11" s="4">
        <v>39353</v>
      </c>
      <c r="G11">
        <v>2007</v>
      </c>
      <c r="H11">
        <v>10</v>
      </c>
      <c r="I11" s="7">
        <v>50</v>
      </c>
      <c r="J11" s="7">
        <v>57.3</v>
      </c>
      <c r="K11" s="7">
        <v>355.71999999999997</v>
      </c>
      <c r="L11" s="7">
        <v>70</v>
      </c>
      <c r="M11" s="8">
        <v>70</v>
      </c>
      <c r="N11" s="8">
        <v>27</v>
      </c>
      <c r="O11" s="7">
        <v>7</v>
      </c>
      <c r="P11" s="7">
        <v>10</v>
      </c>
      <c r="Q11" s="7">
        <v>60</v>
      </c>
      <c r="R11" s="7">
        <v>20</v>
      </c>
      <c r="S11" s="7">
        <v>20</v>
      </c>
      <c r="T11" s="7">
        <v>0</v>
      </c>
      <c r="U11" s="7">
        <v>0</v>
      </c>
      <c r="V11" s="7">
        <v>1.6</v>
      </c>
      <c r="W11" t="s">
        <v>156</v>
      </c>
    </row>
    <row r="12" spans="1:24" x14ac:dyDescent="0.25">
      <c r="A12">
        <v>145</v>
      </c>
      <c r="B12" t="s">
        <v>253</v>
      </c>
      <c r="C12" t="s">
        <v>247</v>
      </c>
      <c r="D12">
        <v>2</v>
      </c>
      <c r="E12" t="s">
        <v>163</v>
      </c>
      <c r="F12" s="4">
        <v>38881</v>
      </c>
      <c r="G12">
        <v>2006</v>
      </c>
      <c r="H12">
        <v>10</v>
      </c>
      <c r="I12" s="7">
        <v>20</v>
      </c>
      <c r="J12" s="7">
        <v>60</v>
      </c>
      <c r="K12" s="7">
        <v>442.25</v>
      </c>
      <c r="L12" s="7">
        <v>60</v>
      </c>
      <c r="M12" s="8">
        <v>15</v>
      </c>
      <c r="N12" s="8">
        <v>5</v>
      </c>
      <c r="O12" s="11">
        <v>1.6666666666666667</v>
      </c>
      <c r="P12" s="11">
        <v>3</v>
      </c>
      <c r="Q12" s="11">
        <v>50</v>
      </c>
      <c r="R12" s="11">
        <v>50</v>
      </c>
      <c r="S12" s="11">
        <v>0</v>
      </c>
      <c r="T12" s="11">
        <v>0</v>
      </c>
      <c r="U12" s="11">
        <v>0</v>
      </c>
      <c r="V12" s="7">
        <v>1.5</v>
      </c>
      <c r="W12" t="s">
        <v>156</v>
      </c>
    </row>
    <row r="13" spans="1:24" x14ac:dyDescent="0.25">
      <c r="A13">
        <v>146</v>
      </c>
      <c r="B13" t="s">
        <v>252</v>
      </c>
      <c r="C13" t="s">
        <v>247</v>
      </c>
      <c r="D13">
        <v>2</v>
      </c>
      <c r="E13" t="s">
        <v>169</v>
      </c>
      <c r="F13" t="s">
        <v>176</v>
      </c>
      <c r="G13">
        <v>2006</v>
      </c>
      <c r="H13">
        <v>293</v>
      </c>
      <c r="I13" s="7">
        <v>20.136518771331058</v>
      </c>
      <c r="J13" s="7">
        <v>58.49317406143345</v>
      </c>
      <c r="K13" s="7">
        <v>469.0559726962461</v>
      </c>
      <c r="L13" s="7">
        <v>7.8498293515358366</v>
      </c>
      <c r="M13" s="8">
        <v>52</v>
      </c>
      <c r="N13" s="8">
        <v>35</v>
      </c>
      <c r="O13" s="11">
        <v>0.18439716312056736</v>
      </c>
      <c r="P13" s="11">
        <v>4.33</v>
      </c>
      <c r="Q13" s="11">
        <v>95.221843003412971</v>
      </c>
      <c r="R13" s="11">
        <v>2.0477815699658701</v>
      </c>
      <c r="S13" s="11">
        <v>1.0238907849829351</v>
      </c>
      <c r="T13" s="11">
        <v>1.0238907849829351</v>
      </c>
      <c r="U13" s="11">
        <v>0.68259385665529015</v>
      </c>
      <c r="V13" s="7">
        <v>1.0980000000000001</v>
      </c>
      <c r="W13" t="s">
        <v>156</v>
      </c>
    </row>
    <row r="14" spans="1:24" x14ac:dyDescent="0.25">
      <c r="A14">
        <v>138</v>
      </c>
      <c r="B14" t="s">
        <v>252</v>
      </c>
      <c r="C14" t="s">
        <v>247</v>
      </c>
      <c r="D14">
        <v>2</v>
      </c>
      <c r="E14" t="s">
        <v>163</v>
      </c>
      <c r="F14" t="s">
        <v>160</v>
      </c>
      <c r="G14">
        <v>2005</v>
      </c>
      <c r="H14">
        <v>19</v>
      </c>
      <c r="I14" s="7">
        <v>5.2631578947368416</v>
      </c>
      <c r="J14" s="7">
        <v>51.421052631578945</v>
      </c>
      <c r="K14" s="7">
        <v>293.23684210526318</v>
      </c>
      <c r="L14" s="7">
        <v>52.941176470588239</v>
      </c>
      <c r="M14" s="8">
        <v>46</v>
      </c>
      <c r="N14" s="8">
        <v>10</v>
      </c>
      <c r="O14" s="11">
        <v>2.7058823529411766</v>
      </c>
      <c r="P14" s="11">
        <v>5.1111111111111107</v>
      </c>
      <c r="Q14" s="11">
        <v>63.157894736842103</v>
      </c>
      <c r="R14" s="11">
        <v>26.315789473684209</v>
      </c>
      <c r="S14" s="11">
        <v>10.526315789473683</v>
      </c>
      <c r="T14" s="11">
        <v>0</v>
      </c>
      <c r="U14" s="11">
        <v>0</v>
      </c>
      <c r="V14" s="7">
        <v>1.4736842105263157</v>
      </c>
      <c r="W14" t="s">
        <v>156</v>
      </c>
    </row>
    <row r="15" spans="1:24" x14ac:dyDescent="0.25">
      <c r="A15">
        <v>137</v>
      </c>
      <c r="B15" t="s">
        <v>252</v>
      </c>
      <c r="C15" t="s">
        <v>247</v>
      </c>
      <c r="D15">
        <v>2</v>
      </c>
      <c r="E15" t="s">
        <v>164</v>
      </c>
      <c r="F15" t="s">
        <v>162</v>
      </c>
      <c r="G15">
        <v>2005</v>
      </c>
      <c r="H15">
        <v>33</v>
      </c>
      <c r="I15" s="6">
        <v>30.303030303030305</v>
      </c>
      <c r="J15" s="7">
        <v>56.712121212121211</v>
      </c>
      <c r="K15" s="7">
        <v>453.41818181818184</v>
      </c>
      <c r="L15" s="7">
        <v>56.666666666666664</v>
      </c>
      <c r="M15" s="8">
        <v>50</v>
      </c>
      <c r="N15" s="8">
        <v>6</v>
      </c>
      <c r="O15" s="11">
        <v>1.6666666666666667</v>
      </c>
      <c r="P15" s="11">
        <v>2.9411764705882355</v>
      </c>
      <c r="Q15" s="11">
        <v>60.606060606060609</v>
      </c>
      <c r="R15" s="11">
        <v>39.393939393939391</v>
      </c>
      <c r="S15" s="11">
        <v>0</v>
      </c>
      <c r="T15" s="11">
        <v>0</v>
      </c>
      <c r="U15" s="11">
        <v>0</v>
      </c>
      <c r="V15" s="7">
        <v>1.393939393939394</v>
      </c>
      <c r="W15" t="s">
        <v>161</v>
      </c>
    </row>
    <row r="16" spans="1:24" x14ac:dyDescent="0.25">
      <c r="A16">
        <v>149</v>
      </c>
      <c r="B16" t="s">
        <v>252</v>
      </c>
      <c r="C16" t="s">
        <v>247</v>
      </c>
      <c r="D16">
        <v>1</v>
      </c>
      <c r="E16" t="s">
        <v>159</v>
      </c>
      <c r="F16" t="s">
        <v>176</v>
      </c>
      <c r="G16">
        <v>2006</v>
      </c>
      <c r="H16">
        <v>18</v>
      </c>
      <c r="I16" s="7">
        <v>16.666666666666664</v>
      </c>
      <c r="J16" s="7">
        <v>59.222222222222221</v>
      </c>
      <c r="K16" s="7">
        <v>447.40555555555551</v>
      </c>
      <c r="L16" s="7">
        <v>50</v>
      </c>
      <c r="M16" s="14">
        <v>58</v>
      </c>
      <c r="N16" s="8">
        <v>16</v>
      </c>
      <c r="O16" s="11">
        <v>3.4117647058823528</v>
      </c>
      <c r="P16" s="11">
        <v>7.25</v>
      </c>
      <c r="Q16" s="11">
        <v>83.333333333333343</v>
      </c>
      <c r="R16" s="11">
        <v>11.111111111111111</v>
      </c>
      <c r="S16" s="11">
        <v>5.5555555555555554</v>
      </c>
      <c r="T16" s="11">
        <v>0</v>
      </c>
      <c r="U16" s="11">
        <v>0</v>
      </c>
      <c r="V16" s="7">
        <v>1.22</v>
      </c>
      <c r="W16" s="10" t="s">
        <v>156</v>
      </c>
      <c r="X16" t="s">
        <v>156</v>
      </c>
    </row>
    <row r="17" spans="1:23" x14ac:dyDescent="0.25">
      <c r="A17">
        <v>142</v>
      </c>
      <c r="B17" t="s">
        <v>252</v>
      </c>
      <c r="C17" t="s">
        <v>247</v>
      </c>
      <c r="D17">
        <v>2</v>
      </c>
      <c r="E17" t="s">
        <v>164</v>
      </c>
      <c r="F17" t="s">
        <v>172</v>
      </c>
      <c r="G17">
        <v>2006</v>
      </c>
      <c r="H17">
        <v>33</v>
      </c>
      <c r="I17" s="7">
        <v>93.939393939393938</v>
      </c>
      <c r="J17" s="7">
        <v>75.696969696969703</v>
      </c>
      <c r="K17" s="7">
        <v>1128.9575757575758</v>
      </c>
      <c r="L17" s="7">
        <v>42.424242424242422</v>
      </c>
      <c r="M17" s="8">
        <v>119</v>
      </c>
      <c r="N17" s="8">
        <v>35</v>
      </c>
      <c r="O17" s="11">
        <v>3.838709677419355</v>
      </c>
      <c r="P17" s="11">
        <v>9.92</v>
      </c>
      <c r="Q17" s="11">
        <v>66.666666666666657</v>
      </c>
      <c r="R17" s="11">
        <v>12.121212121212121</v>
      </c>
      <c r="S17" s="11">
        <v>9.0909090909090917</v>
      </c>
      <c r="T17" s="11">
        <v>12.121212121212121</v>
      </c>
      <c r="U17" s="11">
        <v>0</v>
      </c>
      <c r="V17" s="7">
        <v>1.6659999999999999</v>
      </c>
      <c r="W17" t="s">
        <v>171</v>
      </c>
    </row>
    <row r="18" spans="1:23" x14ac:dyDescent="0.25">
      <c r="A18">
        <v>153</v>
      </c>
      <c r="B18" t="s">
        <v>252</v>
      </c>
      <c r="C18" t="s">
        <v>247</v>
      </c>
      <c r="D18">
        <v>2</v>
      </c>
      <c r="E18" t="s">
        <v>169</v>
      </c>
      <c r="F18" s="4">
        <v>39361</v>
      </c>
      <c r="G18">
        <v>2007</v>
      </c>
      <c r="H18">
        <v>21</v>
      </c>
      <c r="I18" s="7">
        <v>28.571428571428569</v>
      </c>
      <c r="J18" s="7">
        <v>61.714285714285715</v>
      </c>
      <c r="K18" s="7">
        <v>533.9761904761906</v>
      </c>
      <c r="L18" s="7">
        <v>9.5238095238095237</v>
      </c>
      <c r="M18" s="8">
        <v>2</v>
      </c>
      <c r="N18" s="8">
        <v>2</v>
      </c>
      <c r="O18" s="7">
        <v>0.1</v>
      </c>
      <c r="P18" s="7">
        <v>2</v>
      </c>
      <c r="Q18" s="7">
        <v>100</v>
      </c>
      <c r="R18" s="7">
        <v>0</v>
      </c>
      <c r="S18" s="7">
        <v>0</v>
      </c>
      <c r="T18" s="7">
        <v>0</v>
      </c>
      <c r="U18" s="7">
        <v>0</v>
      </c>
      <c r="V18" s="7">
        <v>1</v>
      </c>
      <c r="W18" t="s">
        <v>161</v>
      </c>
    </row>
    <row r="19" spans="1:23" x14ac:dyDescent="0.25">
      <c r="A19">
        <v>150</v>
      </c>
      <c r="B19" t="s">
        <v>252</v>
      </c>
      <c r="C19" t="s">
        <v>247</v>
      </c>
      <c r="D19">
        <v>2</v>
      </c>
      <c r="E19" t="s">
        <v>164</v>
      </c>
      <c r="F19" t="s">
        <v>180</v>
      </c>
      <c r="G19">
        <v>2007</v>
      </c>
      <c r="H19">
        <v>66</v>
      </c>
      <c r="I19" s="7">
        <v>31.818181818181817</v>
      </c>
      <c r="J19" s="7">
        <v>56.704545454545453</v>
      </c>
      <c r="K19" s="7">
        <v>487.31969696969679</v>
      </c>
      <c r="L19" s="7">
        <v>13.636363636363635</v>
      </c>
      <c r="M19" s="8">
        <v>80</v>
      </c>
      <c r="N19" s="8">
        <v>37</v>
      </c>
      <c r="O19" s="11">
        <v>1.2307692307692308</v>
      </c>
      <c r="P19" s="11">
        <v>10</v>
      </c>
      <c r="Q19" s="11">
        <v>92.424242424242422</v>
      </c>
      <c r="R19" s="11">
        <v>1.5151515151515151</v>
      </c>
      <c r="S19" s="11">
        <v>6.0606060606060606</v>
      </c>
      <c r="T19" s="11">
        <v>0</v>
      </c>
      <c r="U19" s="11">
        <v>0</v>
      </c>
      <c r="V19" s="7">
        <v>1.1359999999999999</v>
      </c>
      <c r="W19" t="s">
        <v>171</v>
      </c>
    </row>
    <row r="20" spans="1:23" x14ac:dyDescent="0.25">
      <c r="A20">
        <v>144</v>
      </c>
      <c r="B20" t="s">
        <v>252</v>
      </c>
      <c r="C20" t="s">
        <v>247</v>
      </c>
      <c r="D20">
        <v>2</v>
      </c>
      <c r="E20" t="s">
        <v>165</v>
      </c>
      <c r="F20" t="s">
        <v>175</v>
      </c>
      <c r="G20">
        <v>2006</v>
      </c>
      <c r="H20">
        <v>29</v>
      </c>
      <c r="I20" s="7">
        <v>31.03448275862069</v>
      </c>
      <c r="J20" s="11">
        <v>57.224137931034484</v>
      </c>
      <c r="K20" s="11">
        <v>409.06896551724128</v>
      </c>
      <c r="L20" s="11">
        <v>58.620689655172406</v>
      </c>
      <c r="M20" s="14">
        <v>57</v>
      </c>
      <c r="N20" s="14">
        <v>14</v>
      </c>
      <c r="O20" s="11">
        <v>2.0357142857142856</v>
      </c>
      <c r="P20" s="11">
        <v>3.56</v>
      </c>
      <c r="Q20" s="11">
        <v>58.620689655172406</v>
      </c>
      <c r="R20" s="11">
        <v>34.482758620689658</v>
      </c>
      <c r="S20" s="11">
        <v>3.4482758620689653</v>
      </c>
      <c r="T20" s="11">
        <v>3.4482758620689653</v>
      </c>
      <c r="U20" s="11">
        <v>0</v>
      </c>
      <c r="V20" s="7">
        <v>1.5169999999999999</v>
      </c>
      <c r="W20" s="10" t="s">
        <v>156</v>
      </c>
    </row>
    <row r="21" spans="1:23" x14ac:dyDescent="0.25">
      <c r="A21">
        <v>157</v>
      </c>
      <c r="B21" t="s">
        <v>252</v>
      </c>
      <c r="C21" t="s">
        <v>247</v>
      </c>
      <c r="D21">
        <v>2</v>
      </c>
      <c r="E21" t="s">
        <v>164</v>
      </c>
      <c r="F21" t="s">
        <v>184</v>
      </c>
      <c r="G21">
        <v>2007</v>
      </c>
      <c r="H21">
        <v>66</v>
      </c>
      <c r="I21" s="7">
        <v>31.818181818181817</v>
      </c>
      <c r="J21" s="7">
        <v>56.704545454545453</v>
      </c>
      <c r="K21" s="7">
        <v>487.31969696969679</v>
      </c>
      <c r="L21" s="7">
        <v>13.636363636363635</v>
      </c>
      <c r="M21" s="8">
        <v>80</v>
      </c>
      <c r="N21" s="8">
        <v>37</v>
      </c>
      <c r="O21" s="7">
        <v>1.2307692307692308</v>
      </c>
      <c r="P21" s="7">
        <v>10</v>
      </c>
      <c r="Q21" s="7">
        <v>92.424242424242422</v>
      </c>
      <c r="R21" s="7">
        <v>1.5151515151515151</v>
      </c>
      <c r="S21" s="7">
        <v>6.0606060606060606</v>
      </c>
      <c r="T21" s="7">
        <v>0</v>
      </c>
      <c r="U21" s="7">
        <v>0</v>
      </c>
      <c r="V21" s="7">
        <v>1.1359999999999999</v>
      </c>
      <c r="W21" t="s">
        <v>171</v>
      </c>
    </row>
    <row r="22" spans="1:23" x14ac:dyDescent="0.25">
      <c r="A22">
        <v>5</v>
      </c>
      <c r="B22" t="s">
        <v>250</v>
      </c>
      <c r="C22" t="s">
        <v>247</v>
      </c>
      <c r="D22">
        <v>1</v>
      </c>
      <c r="E22" t="s">
        <v>5</v>
      </c>
      <c r="F22" t="s">
        <v>7</v>
      </c>
      <c r="G22">
        <v>2016</v>
      </c>
      <c r="H22" s="8">
        <v>54</v>
      </c>
      <c r="I22">
        <v>0</v>
      </c>
      <c r="J22" s="6">
        <v>38.231481481481481</v>
      </c>
      <c r="K22" s="6">
        <v>111.86666666666662</v>
      </c>
      <c r="L22" s="7">
        <v>58.490566037735846</v>
      </c>
      <c r="M22" s="8">
        <v>112</v>
      </c>
      <c r="N22" s="8">
        <v>14</v>
      </c>
      <c r="O22" s="7">
        <v>2.074074074074074</v>
      </c>
      <c r="P22" s="7">
        <v>3.6129032258064515</v>
      </c>
      <c r="Q22" s="7">
        <v>45.283018867924532</v>
      </c>
      <c r="R22" s="7">
        <v>50.943396226415096</v>
      </c>
      <c r="S22" s="7">
        <v>3.7735849056603774</v>
      </c>
      <c r="T22" s="8">
        <v>0</v>
      </c>
      <c r="U22" s="8">
        <v>0</v>
      </c>
      <c r="V22">
        <v>1.585</v>
      </c>
      <c r="W22" t="s">
        <v>2</v>
      </c>
    </row>
    <row r="23" spans="1:23" x14ac:dyDescent="0.25">
      <c r="A23">
        <v>7</v>
      </c>
      <c r="B23" t="s">
        <v>253</v>
      </c>
      <c r="C23" t="s">
        <v>246</v>
      </c>
      <c r="D23">
        <v>3</v>
      </c>
      <c r="E23" t="s">
        <v>1</v>
      </c>
      <c r="F23" s="4">
        <v>42670</v>
      </c>
      <c r="G23">
        <v>2016</v>
      </c>
      <c r="H23" s="8">
        <v>10</v>
      </c>
      <c r="I23">
        <v>0</v>
      </c>
      <c r="J23">
        <v>42.3</v>
      </c>
      <c r="K23">
        <v>138.4</v>
      </c>
      <c r="L23">
        <v>40</v>
      </c>
      <c r="M23" s="8">
        <v>4</v>
      </c>
      <c r="N23" s="8">
        <v>1</v>
      </c>
      <c r="O23">
        <v>0.4</v>
      </c>
      <c r="P23">
        <v>1</v>
      </c>
      <c r="Q23">
        <v>100</v>
      </c>
      <c r="R23">
        <v>0</v>
      </c>
      <c r="S23">
        <v>0</v>
      </c>
      <c r="T23">
        <v>0</v>
      </c>
      <c r="U23">
        <v>0</v>
      </c>
      <c r="V23">
        <v>1</v>
      </c>
      <c r="W23" t="s">
        <v>2</v>
      </c>
    </row>
    <row r="24" spans="1:23" x14ac:dyDescent="0.25">
      <c r="A24">
        <v>6</v>
      </c>
      <c r="B24" t="s">
        <v>253</v>
      </c>
      <c r="C24" t="s">
        <v>247</v>
      </c>
      <c r="D24">
        <v>2</v>
      </c>
      <c r="E24" t="s">
        <v>8</v>
      </c>
      <c r="G24">
        <v>2016</v>
      </c>
      <c r="H24" s="8">
        <v>34</v>
      </c>
      <c r="I24">
        <v>0</v>
      </c>
      <c r="J24" s="7">
        <v>38.441176470588232</v>
      </c>
      <c r="K24" s="7">
        <v>107.9176470588235</v>
      </c>
      <c r="L24" s="7">
        <v>67.64705882352942</v>
      </c>
      <c r="M24" s="8">
        <v>258</v>
      </c>
      <c r="N24" s="8">
        <v>33</v>
      </c>
      <c r="O24" s="7">
        <v>7.5882352941176467</v>
      </c>
      <c r="P24" s="7">
        <v>11.217391304347826</v>
      </c>
      <c r="Q24" s="7">
        <v>11.76470588235294</v>
      </c>
      <c r="R24" s="7">
        <v>52.941176470588239</v>
      </c>
      <c r="S24" s="7">
        <v>35.294117647058826</v>
      </c>
      <c r="T24">
        <v>0</v>
      </c>
      <c r="U24">
        <v>0</v>
      </c>
      <c r="V24" s="7">
        <v>2.2349999999999999</v>
      </c>
      <c r="W24" t="s">
        <v>2</v>
      </c>
    </row>
    <row r="25" spans="1:23" x14ac:dyDescent="0.25">
      <c r="A25">
        <v>1</v>
      </c>
      <c r="B25" t="s">
        <v>256</v>
      </c>
      <c r="C25" t="s">
        <v>246</v>
      </c>
      <c r="D25">
        <v>3</v>
      </c>
      <c r="E25" t="s">
        <v>1</v>
      </c>
      <c r="F25" s="4">
        <v>42992</v>
      </c>
      <c r="G25">
        <v>2017</v>
      </c>
      <c r="H25">
        <v>10</v>
      </c>
      <c r="I25">
        <v>0</v>
      </c>
      <c r="J25">
        <v>45.3</v>
      </c>
      <c r="K25">
        <v>189.3</v>
      </c>
      <c r="L25">
        <v>40</v>
      </c>
      <c r="M25" s="8">
        <v>6</v>
      </c>
      <c r="N25" s="8">
        <v>3</v>
      </c>
      <c r="O25">
        <v>0.6</v>
      </c>
      <c r="P25">
        <v>1.5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 t="s">
        <v>2</v>
      </c>
    </row>
    <row r="26" spans="1:23" x14ac:dyDescent="0.25">
      <c r="A26">
        <v>78</v>
      </c>
      <c r="B26" t="s">
        <v>30</v>
      </c>
      <c r="C26" t="s">
        <v>246</v>
      </c>
      <c r="D26">
        <v>3</v>
      </c>
      <c r="E26" t="s">
        <v>15</v>
      </c>
      <c r="F26" t="s">
        <v>102</v>
      </c>
      <c r="G26">
        <v>1993</v>
      </c>
      <c r="H26" s="8">
        <v>13</v>
      </c>
      <c r="I26" s="7">
        <v>92.3</v>
      </c>
      <c r="J26" s="7">
        <v>61.1</v>
      </c>
      <c r="K26" s="7">
        <v>357.8</v>
      </c>
      <c r="L26">
        <v>84.6</v>
      </c>
      <c r="M26" s="8">
        <v>145</v>
      </c>
      <c r="N26" s="8">
        <v>31</v>
      </c>
      <c r="O26" s="6">
        <f t="shared" ref="O26:O57" si="0">M26/H26</f>
        <v>11.153846153846153</v>
      </c>
      <c r="P26">
        <v>13.2</v>
      </c>
      <c r="Q26">
        <v>0</v>
      </c>
      <c r="R26">
        <v>15.4</v>
      </c>
      <c r="S26">
        <v>23.1</v>
      </c>
      <c r="T26">
        <v>61.5</v>
      </c>
      <c r="U26">
        <v>0</v>
      </c>
      <c r="V26">
        <v>3.46</v>
      </c>
      <c r="W26" t="s">
        <v>30</v>
      </c>
    </row>
    <row r="27" spans="1:23" x14ac:dyDescent="0.25">
      <c r="A27">
        <v>93</v>
      </c>
      <c r="B27" t="s">
        <v>30</v>
      </c>
      <c r="C27" t="s">
        <v>246</v>
      </c>
      <c r="D27">
        <v>3</v>
      </c>
      <c r="E27" t="s">
        <v>17</v>
      </c>
      <c r="F27" t="s">
        <v>117</v>
      </c>
      <c r="G27">
        <v>1993</v>
      </c>
      <c r="H27" s="8">
        <v>30</v>
      </c>
      <c r="I27" s="7">
        <v>0</v>
      </c>
      <c r="J27" s="7">
        <v>60.7</v>
      </c>
      <c r="K27" s="7">
        <v>380.6</v>
      </c>
      <c r="L27">
        <v>70</v>
      </c>
      <c r="M27" s="8">
        <v>129</v>
      </c>
      <c r="N27" s="8">
        <v>29</v>
      </c>
      <c r="O27" s="6">
        <f t="shared" si="0"/>
        <v>4.3</v>
      </c>
      <c r="P27">
        <v>6.1</v>
      </c>
      <c r="Q27">
        <v>0</v>
      </c>
      <c r="R27">
        <v>6.7</v>
      </c>
      <c r="S27">
        <v>73.3</v>
      </c>
      <c r="T27">
        <v>20</v>
      </c>
      <c r="U27">
        <v>0</v>
      </c>
      <c r="V27">
        <v>3.13</v>
      </c>
      <c r="W27" t="s">
        <v>30</v>
      </c>
    </row>
    <row r="28" spans="1:23" x14ac:dyDescent="0.25">
      <c r="A28">
        <v>95</v>
      </c>
      <c r="B28" t="s">
        <v>30</v>
      </c>
      <c r="C28" t="s">
        <v>246</v>
      </c>
      <c r="D28">
        <v>3</v>
      </c>
      <c r="E28" t="s">
        <v>19</v>
      </c>
      <c r="F28" t="s">
        <v>119</v>
      </c>
      <c r="G28">
        <v>1993</v>
      </c>
      <c r="H28" s="8">
        <v>35</v>
      </c>
      <c r="I28" s="7">
        <v>0</v>
      </c>
      <c r="J28" s="7">
        <v>57.67</v>
      </c>
      <c r="K28" s="7">
        <v>351.2</v>
      </c>
      <c r="L28">
        <v>97.1</v>
      </c>
      <c r="M28" s="8">
        <v>308</v>
      </c>
      <c r="N28" s="8">
        <v>52</v>
      </c>
      <c r="O28" s="6">
        <f t="shared" si="0"/>
        <v>8.8000000000000007</v>
      </c>
      <c r="P28">
        <v>9.1</v>
      </c>
      <c r="Q28">
        <v>0</v>
      </c>
      <c r="R28">
        <v>5.7</v>
      </c>
      <c r="S28">
        <v>62.9</v>
      </c>
      <c r="T28">
        <v>31.4</v>
      </c>
      <c r="U28">
        <v>0</v>
      </c>
      <c r="V28">
        <v>3.26</v>
      </c>
      <c r="W28" t="s">
        <v>31</v>
      </c>
    </row>
    <row r="29" spans="1:23" x14ac:dyDescent="0.25">
      <c r="A29">
        <v>79</v>
      </c>
      <c r="B29" t="s">
        <v>30</v>
      </c>
      <c r="C29" t="s">
        <v>246</v>
      </c>
      <c r="D29">
        <v>3</v>
      </c>
      <c r="E29" t="s">
        <v>15</v>
      </c>
      <c r="F29" t="s">
        <v>103</v>
      </c>
      <c r="G29">
        <v>1993</v>
      </c>
      <c r="H29" s="8">
        <v>100</v>
      </c>
      <c r="I29" s="7">
        <v>79</v>
      </c>
      <c r="J29" s="7">
        <v>62.01</v>
      </c>
      <c r="K29" s="7">
        <v>496.6</v>
      </c>
      <c r="L29">
        <v>87</v>
      </c>
      <c r="M29" s="8">
        <v>1950</v>
      </c>
      <c r="N29" s="8">
        <v>130</v>
      </c>
      <c r="O29" s="6">
        <f t="shared" si="0"/>
        <v>19.5</v>
      </c>
      <c r="P29">
        <v>22.4</v>
      </c>
      <c r="Q29">
        <v>0</v>
      </c>
      <c r="R29">
        <v>9</v>
      </c>
      <c r="S29">
        <v>53</v>
      </c>
      <c r="T29">
        <v>38</v>
      </c>
      <c r="U29">
        <v>0</v>
      </c>
      <c r="V29">
        <v>3.29</v>
      </c>
      <c r="W29" t="s">
        <v>30</v>
      </c>
    </row>
    <row r="30" spans="1:23" x14ac:dyDescent="0.25">
      <c r="A30">
        <v>81</v>
      </c>
      <c r="B30" t="s">
        <v>30</v>
      </c>
      <c r="C30" t="s">
        <v>246</v>
      </c>
      <c r="D30">
        <v>3</v>
      </c>
      <c r="E30" t="s">
        <v>15</v>
      </c>
      <c r="F30" t="s">
        <v>105</v>
      </c>
      <c r="G30">
        <v>1994</v>
      </c>
      <c r="H30" s="8">
        <v>150</v>
      </c>
      <c r="I30" s="7">
        <v>37.299999999999997</v>
      </c>
      <c r="J30" s="7">
        <v>60.35</v>
      </c>
      <c r="K30" s="7">
        <v>408.9</v>
      </c>
      <c r="L30">
        <v>86</v>
      </c>
      <c r="M30" s="8">
        <v>1140</v>
      </c>
      <c r="N30" s="8">
        <v>56</v>
      </c>
      <c r="O30" s="6">
        <f t="shared" si="0"/>
        <v>7.6</v>
      </c>
      <c r="P30">
        <v>9</v>
      </c>
      <c r="Q30">
        <v>0.7</v>
      </c>
      <c r="R30">
        <v>22</v>
      </c>
      <c r="S30">
        <v>54</v>
      </c>
      <c r="T30">
        <v>22.7</v>
      </c>
      <c r="U30">
        <v>0.7</v>
      </c>
      <c r="V30">
        <v>3.01</v>
      </c>
      <c r="W30" t="s">
        <v>30</v>
      </c>
    </row>
    <row r="31" spans="1:23" x14ac:dyDescent="0.25">
      <c r="A31">
        <v>80</v>
      </c>
      <c r="B31" t="s">
        <v>30</v>
      </c>
      <c r="C31" t="s">
        <v>246</v>
      </c>
      <c r="D31">
        <v>3</v>
      </c>
      <c r="E31" t="s">
        <v>15</v>
      </c>
      <c r="F31" t="s">
        <v>104</v>
      </c>
      <c r="G31">
        <v>1994</v>
      </c>
      <c r="H31" s="8">
        <v>151</v>
      </c>
      <c r="I31" s="7">
        <v>19.2</v>
      </c>
      <c r="J31" s="7">
        <v>58.12</v>
      </c>
      <c r="K31" s="7">
        <v>354.5</v>
      </c>
      <c r="L31">
        <v>82.8</v>
      </c>
      <c r="M31" s="8">
        <v>1688</v>
      </c>
      <c r="N31" s="8">
        <v>103</v>
      </c>
      <c r="O31" s="6">
        <f t="shared" si="0"/>
        <v>11.178807947019868</v>
      </c>
      <c r="P31">
        <v>13.7</v>
      </c>
      <c r="Q31">
        <v>0.7</v>
      </c>
      <c r="R31">
        <v>19</v>
      </c>
      <c r="S31">
        <v>57</v>
      </c>
      <c r="T31">
        <v>21.1</v>
      </c>
      <c r="U31">
        <v>2.1</v>
      </c>
      <c r="V31">
        <v>3.05</v>
      </c>
      <c r="W31" t="s">
        <v>30</v>
      </c>
    </row>
    <row r="32" spans="1:23" x14ac:dyDescent="0.25">
      <c r="A32">
        <v>82</v>
      </c>
      <c r="B32" t="s">
        <v>30</v>
      </c>
      <c r="C32" t="s">
        <v>246</v>
      </c>
      <c r="D32">
        <v>3</v>
      </c>
      <c r="E32" t="s">
        <v>15</v>
      </c>
      <c r="F32" t="s">
        <v>106</v>
      </c>
      <c r="G32">
        <v>1995</v>
      </c>
      <c r="H32" s="8">
        <v>107</v>
      </c>
      <c r="I32" s="7">
        <v>62.6</v>
      </c>
      <c r="J32" s="7">
        <v>65.290000000000006</v>
      </c>
      <c r="K32" s="7">
        <v>510.5</v>
      </c>
      <c r="L32">
        <v>79.400000000000006</v>
      </c>
      <c r="M32" s="8">
        <v>700</v>
      </c>
      <c r="N32" s="8">
        <v>34</v>
      </c>
      <c r="O32" s="6">
        <f t="shared" si="0"/>
        <v>6.5420560747663554</v>
      </c>
      <c r="P32">
        <v>8.1999999999999993</v>
      </c>
      <c r="Q32">
        <v>0</v>
      </c>
      <c r="R32">
        <v>49.5</v>
      </c>
      <c r="S32">
        <v>44.9</v>
      </c>
      <c r="T32">
        <v>5.6</v>
      </c>
      <c r="U32">
        <v>0</v>
      </c>
      <c r="V32">
        <v>2.56</v>
      </c>
      <c r="W32" t="s">
        <v>30</v>
      </c>
    </row>
    <row r="33" spans="1:23" x14ac:dyDescent="0.25">
      <c r="A33">
        <v>70</v>
      </c>
      <c r="B33" t="s">
        <v>30</v>
      </c>
      <c r="C33" t="s">
        <v>246</v>
      </c>
      <c r="D33">
        <v>3</v>
      </c>
      <c r="E33" t="s">
        <v>14</v>
      </c>
      <c r="F33" t="s">
        <v>94</v>
      </c>
      <c r="G33">
        <v>1995</v>
      </c>
      <c r="H33" s="8">
        <v>134</v>
      </c>
      <c r="I33" s="7">
        <v>44.8</v>
      </c>
      <c r="J33" s="7">
        <v>61.62</v>
      </c>
      <c r="K33" s="7">
        <v>379.3</v>
      </c>
      <c r="L33">
        <v>75.400000000000006</v>
      </c>
      <c r="M33" s="8">
        <v>950</v>
      </c>
      <c r="N33" s="8">
        <v>75</v>
      </c>
      <c r="O33" s="6">
        <f t="shared" si="0"/>
        <v>7.08955223880597</v>
      </c>
      <c r="P33">
        <v>9.4</v>
      </c>
      <c r="Q33">
        <v>1.5</v>
      </c>
      <c r="R33">
        <v>44.8</v>
      </c>
      <c r="S33">
        <v>41.8</v>
      </c>
      <c r="T33">
        <v>11.9</v>
      </c>
      <c r="U33">
        <v>0</v>
      </c>
      <c r="V33">
        <v>2.64</v>
      </c>
      <c r="W33" t="s">
        <v>30</v>
      </c>
    </row>
    <row r="34" spans="1:23" x14ac:dyDescent="0.25">
      <c r="A34">
        <v>83</v>
      </c>
      <c r="B34" t="s">
        <v>30</v>
      </c>
      <c r="C34" t="s">
        <v>246</v>
      </c>
      <c r="D34">
        <v>3</v>
      </c>
      <c r="E34" t="s">
        <v>15</v>
      </c>
      <c r="F34" t="s">
        <v>107</v>
      </c>
      <c r="G34">
        <v>1995</v>
      </c>
      <c r="H34" s="8">
        <v>134</v>
      </c>
      <c r="I34" s="7">
        <v>79.900000000000006</v>
      </c>
      <c r="J34" s="7">
        <v>58.88</v>
      </c>
      <c r="K34" s="7">
        <v>410.7</v>
      </c>
      <c r="L34">
        <v>93.3</v>
      </c>
      <c r="M34" s="8">
        <v>1999</v>
      </c>
      <c r="N34" s="8">
        <v>83</v>
      </c>
      <c r="O34" s="6">
        <f t="shared" si="0"/>
        <v>14.917910447761194</v>
      </c>
      <c r="P34">
        <v>16</v>
      </c>
      <c r="Q34">
        <v>4.5</v>
      </c>
      <c r="R34">
        <v>32.299999999999997</v>
      </c>
      <c r="S34">
        <v>61.7</v>
      </c>
      <c r="T34">
        <v>1.5</v>
      </c>
      <c r="U34">
        <v>0</v>
      </c>
      <c r="V34">
        <v>2.6</v>
      </c>
      <c r="W34" t="s">
        <v>30</v>
      </c>
    </row>
    <row r="35" spans="1:23" x14ac:dyDescent="0.25">
      <c r="A35">
        <v>94</v>
      </c>
      <c r="B35" t="s">
        <v>30</v>
      </c>
      <c r="C35" t="s">
        <v>246</v>
      </c>
      <c r="D35">
        <v>3</v>
      </c>
      <c r="E35" t="s">
        <v>18</v>
      </c>
      <c r="F35" t="s">
        <v>118</v>
      </c>
      <c r="G35">
        <v>1996</v>
      </c>
      <c r="H35" s="8">
        <v>46</v>
      </c>
      <c r="I35" s="7">
        <v>22.2</v>
      </c>
      <c r="J35" s="7">
        <v>60.24</v>
      </c>
      <c r="K35" s="7">
        <v>424.4</v>
      </c>
      <c r="L35">
        <v>76.099999999999994</v>
      </c>
      <c r="M35" s="8">
        <v>262</v>
      </c>
      <c r="N35" s="8">
        <v>31</v>
      </c>
      <c r="O35" s="6">
        <f t="shared" si="0"/>
        <v>5.6956521739130439</v>
      </c>
      <c r="P35">
        <v>7.5</v>
      </c>
      <c r="Q35">
        <v>6.5</v>
      </c>
      <c r="R35">
        <v>34.799999999999997</v>
      </c>
      <c r="S35">
        <v>50</v>
      </c>
      <c r="T35">
        <v>8.6999999999999993</v>
      </c>
      <c r="U35">
        <v>0</v>
      </c>
      <c r="V35">
        <v>2.61</v>
      </c>
      <c r="W35" t="s">
        <v>31</v>
      </c>
    </row>
    <row r="36" spans="1:23" x14ac:dyDescent="0.25">
      <c r="A36">
        <v>88</v>
      </c>
      <c r="B36" t="s">
        <v>30</v>
      </c>
      <c r="C36" t="s">
        <v>246</v>
      </c>
      <c r="D36">
        <v>3</v>
      </c>
      <c r="E36" t="s">
        <v>16</v>
      </c>
      <c r="F36" t="s">
        <v>112</v>
      </c>
      <c r="G36">
        <v>1996</v>
      </c>
      <c r="H36" s="8">
        <v>49</v>
      </c>
      <c r="I36" s="7">
        <v>100</v>
      </c>
      <c r="J36" s="7">
        <v>68.56</v>
      </c>
      <c r="K36" s="7">
        <v>669</v>
      </c>
      <c r="L36">
        <v>95.9</v>
      </c>
      <c r="M36" s="8">
        <v>533</v>
      </c>
      <c r="N36" s="8">
        <v>49</v>
      </c>
      <c r="O36" s="6">
        <f t="shared" si="0"/>
        <v>10.877551020408163</v>
      </c>
      <c r="P36">
        <v>11.3</v>
      </c>
      <c r="Q36">
        <v>0</v>
      </c>
      <c r="R36">
        <v>38.799999999999997</v>
      </c>
      <c r="S36">
        <v>57.1</v>
      </c>
      <c r="T36">
        <v>4.0999999999999996</v>
      </c>
      <c r="U36">
        <v>0</v>
      </c>
      <c r="V36">
        <v>2.65</v>
      </c>
      <c r="W36" t="s">
        <v>30</v>
      </c>
    </row>
    <row r="37" spans="1:23" x14ac:dyDescent="0.25">
      <c r="A37">
        <v>84</v>
      </c>
      <c r="B37" t="s">
        <v>30</v>
      </c>
      <c r="C37" t="s">
        <v>246</v>
      </c>
      <c r="D37">
        <v>3</v>
      </c>
      <c r="E37" t="s">
        <v>15</v>
      </c>
      <c r="F37" t="s">
        <v>108</v>
      </c>
      <c r="G37">
        <v>1996</v>
      </c>
      <c r="H37" s="8">
        <v>68</v>
      </c>
      <c r="I37" s="7">
        <v>55.9</v>
      </c>
      <c r="J37" s="7">
        <v>61.75</v>
      </c>
      <c r="K37" s="7">
        <v>395.8</v>
      </c>
      <c r="L37">
        <v>76.5</v>
      </c>
      <c r="M37" s="8">
        <v>500</v>
      </c>
      <c r="N37" s="8">
        <v>54</v>
      </c>
      <c r="O37" s="6">
        <f t="shared" si="0"/>
        <v>7.3529411764705879</v>
      </c>
      <c r="P37">
        <v>9.6</v>
      </c>
      <c r="Q37">
        <v>5.9</v>
      </c>
      <c r="R37">
        <v>38.200000000000003</v>
      </c>
      <c r="S37">
        <v>41.2</v>
      </c>
      <c r="T37">
        <v>14.7</v>
      </c>
      <c r="U37">
        <v>0</v>
      </c>
      <c r="V37">
        <v>2.65</v>
      </c>
      <c r="W37" t="s">
        <v>30</v>
      </c>
    </row>
    <row r="38" spans="1:23" x14ac:dyDescent="0.25">
      <c r="A38">
        <v>71</v>
      </c>
      <c r="B38" t="s">
        <v>30</v>
      </c>
      <c r="C38" t="s">
        <v>246</v>
      </c>
      <c r="D38">
        <v>3</v>
      </c>
      <c r="E38" t="s">
        <v>14</v>
      </c>
      <c r="F38" t="s">
        <v>95</v>
      </c>
      <c r="G38">
        <v>1996</v>
      </c>
      <c r="H38" s="8">
        <v>111</v>
      </c>
      <c r="I38" s="7">
        <v>44.1</v>
      </c>
      <c r="J38" s="7">
        <v>54.74</v>
      </c>
      <c r="K38" s="7">
        <v>254.8</v>
      </c>
      <c r="L38">
        <v>71.2</v>
      </c>
      <c r="M38" s="8">
        <v>489</v>
      </c>
      <c r="N38" s="8">
        <v>32</v>
      </c>
      <c r="O38" s="6">
        <f t="shared" si="0"/>
        <v>4.4054054054054053</v>
      </c>
      <c r="P38">
        <v>6.2</v>
      </c>
      <c r="Q38">
        <v>15.3</v>
      </c>
      <c r="R38">
        <v>56.8</v>
      </c>
      <c r="S38">
        <v>21.6</v>
      </c>
      <c r="T38">
        <v>5.4</v>
      </c>
      <c r="U38">
        <v>0.9</v>
      </c>
      <c r="V38">
        <v>2.2000000000000002</v>
      </c>
      <c r="W38" t="s">
        <v>30</v>
      </c>
    </row>
    <row r="39" spans="1:23" x14ac:dyDescent="0.25">
      <c r="A39">
        <v>85</v>
      </c>
      <c r="B39" t="s">
        <v>30</v>
      </c>
      <c r="C39" t="s">
        <v>246</v>
      </c>
      <c r="D39">
        <v>3</v>
      </c>
      <c r="E39" t="s">
        <v>15</v>
      </c>
      <c r="F39" t="s">
        <v>109</v>
      </c>
      <c r="G39">
        <v>1997</v>
      </c>
      <c r="H39" s="8">
        <v>47</v>
      </c>
      <c r="I39" s="7">
        <v>44.7</v>
      </c>
      <c r="J39" s="7">
        <v>64.86</v>
      </c>
      <c r="K39" s="7">
        <v>510.4</v>
      </c>
      <c r="L39">
        <v>66</v>
      </c>
      <c r="M39" s="8">
        <v>260</v>
      </c>
      <c r="N39" s="8">
        <v>33</v>
      </c>
      <c r="O39" s="6">
        <f t="shared" si="0"/>
        <v>5.5319148936170217</v>
      </c>
      <c r="P39">
        <v>8.4</v>
      </c>
      <c r="Q39">
        <v>12.8</v>
      </c>
      <c r="R39">
        <v>42.6</v>
      </c>
      <c r="S39">
        <v>42.6</v>
      </c>
      <c r="T39">
        <v>2.1</v>
      </c>
      <c r="U39">
        <v>0</v>
      </c>
      <c r="V39">
        <v>2.34</v>
      </c>
      <c r="W39" t="s">
        <v>30</v>
      </c>
    </row>
    <row r="40" spans="1:23" x14ac:dyDescent="0.25">
      <c r="A40">
        <v>86</v>
      </c>
      <c r="B40" t="s">
        <v>30</v>
      </c>
      <c r="C40" t="s">
        <v>246</v>
      </c>
      <c r="D40">
        <v>3</v>
      </c>
      <c r="E40" t="s">
        <v>15</v>
      </c>
      <c r="F40" t="s">
        <v>110</v>
      </c>
      <c r="G40">
        <v>1997</v>
      </c>
      <c r="H40" s="8">
        <v>108</v>
      </c>
      <c r="I40" s="7">
        <v>48.1</v>
      </c>
      <c r="J40" s="7">
        <v>60.71</v>
      </c>
      <c r="K40" s="7">
        <v>431.4</v>
      </c>
      <c r="L40">
        <v>77.8</v>
      </c>
      <c r="M40" s="8">
        <v>511</v>
      </c>
      <c r="N40" s="8">
        <v>41</v>
      </c>
      <c r="O40" s="6">
        <f t="shared" si="0"/>
        <v>4.7314814814814818</v>
      </c>
      <c r="P40">
        <v>6.1</v>
      </c>
      <c r="Q40">
        <v>17.600000000000001</v>
      </c>
      <c r="R40">
        <v>48.1</v>
      </c>
      <c r="S40">
        <v>30.6</v>
      </c>
      <c r="T40">
        <v>3.7</v>
      </c>
      <c r="U40">
        <v>0</v>
      </c>
      <c r="V40">
        <v>2.2000000000000002</v>
      </c>
      <c r="W40" t="s">
        <v>30</v>
      </c>
    </row>
    <row r="41" spans="1:23" x14ac:dyDescent="0.25">
      <c r="A41">
        <v>72</v>
      </c>
      <c r="B41" t="s">
        <v>30</v>
      </c>
      <c r="C41" t="s">
        <v>246</v>
      </c>
      <c r="D41">
        <v>3</v>
      </c>
      <c r="E41" t="s">
        <v>14</v>
      </c>
      <c r="F41" t="s">
        <v>96</v>
      </c>
      <c r="G41">
        <v>1997</v>
      </c>
      <c r="H41" s="8">
        <v>185</v>
      </c>
      <c r="I41" s="7">
        <v>23.8</v>
      </c>
      <c r="J41" s="7">
        <v>55.6</v>
      </c>
      <c r="K41" s="7">
        <v>285.39999999999998</v>
      </c>
      <c r="L41">
        <v>75.5</v>
      </c>
      <c r="M41" s="8">
        <v>724</v>
      </c>
      <c r="N41" s="8">
        <v>24</v>
      </c>
      <c r="O41" s="6">
        <f t="shared" si="0"/>
        <v>3.9135135135135135</v>
      </c>
      <c r="P41">
        <v>5.2</v>
      </c>
      <c r="Q41">
        <v>28.8</v>
      </c>
      <c r="R41">
        <v>39.1</v>
      </c>
      <c r="S41">
        <v>29.9</v>
      </c>
      <c r="T41">
        <v>2.2000000000000002</v>
      </c>
      <c r="U41">
        <v>0</v>
      </c>
      <c r="V41">
        <v>2.06</v>
      </c>
      <c r="W41" t="s">
        <v>30</v>
      </c>
    </row>
    <row r="42" spans="1:23" x14ac:dyDescent="0.25">
      <c r="A42">
        <v>89</v>
      </c>
      <c r="B42" t="s">
        <v>30</v>
      </c>
      <c r="C42" t="s">
        <v>246</v>
      </c>
      <c r="D42">
        <v>3</v>
      </c>
      <c r="E42" t="s">
        <v>16</v>
      </c>
      <c r="F42" t="s">
        <v>113</v>
      </c>
      <c r="G42">
        <v>1998</v>
      </c>
      <c r="H42" s="8">
        <v>64</v>
      </c>
      <c r="I42" s="7">
        <v>71.900000000000006</v>
      </c>
      <c r="J42" s="7">
        <v>61.13</v>
      </c>
      <c r="K42" s="7">
        <v>635</v>
      </c>
      <c r="L42">
        <v>78.099999999999994</v>
      </c>
      <c r="M42" s="8">
        <v>299</v>
      </c>
      <c r="N42" s="8">
        <v>43</v>
      </c>
      <c r="O42" s="6">
        <f t="shared" si="0"/>
        <v>4.671875</v>
      </c>
      <c r="P42">
        <v>6</v>
      </c>
      <c r="Q42">
        <v>4.7</v>
      </c>
      <c r="R42">
        <v>43.8</v>
      </c>
      <c r="S42">
        <v>50</v>
      </c>
      <c r="T42">
        <v>1.5</v>
      </c>
      <c r="U42">
        <v>0</v>
      </c>
      <c r="V42">
        <v>2.48</v>
      </c>
      <c r="W42" t="s">
        <v>30</v>
      </c>
    </row>
    <row r="43" spans="1:23" x14ac:dyDescent="0.25">
      <c r="A43">
        <v>87</v>
      </c>
      <c r="B43" t="s">
        <v>30</v>
      </c>
      <c r="C43" t="s">
        <v>246</v>
      </c>
      <c r="D43">
        <v>3</v>
      </c>
      <c r="E43" t="s">
        <v>15</v>
      </c>
      <c r="F43" t="s">
        <v>111</v>
      </c>
      <c r="G43">
        <v>1998</v>
      </c>
      <c r="H43" s="8">
        <v>148</v>
      </c>
      <c r="I43" s="7">
        <v>58.8</v>
      </c>
      <c r="J43" s="7">
        <v>64.72</v>
      </c>
      <c r="K43" s="7">
        <v>518.1</v>
      </c>
      <c r="L43">
        <v>83.8</v>
      </c>
      <c r="M43" s="8">
        <v>829</v>
      </c>
      <c r="N43" s="8">
        <v>55</v>
      </c>
      <c r="O43" s="6">
        <f t="shared" si="0"/>
        <v>5.6013513513513518</v>
      </c>
      <c r="P43">
        <v>6.7</v>
      </c>
      <c r="Q43">
        <v>15.5</v>
      </c>
      <c r="R43">
        <v>56.8</v>
      </c>
      <c r="S43">
        <v>27</v>
      </c>
      <c r="T43">
        <v>0.7</v>
      </c>
      <c r="U43">
        <v>0</v>
      </c>
      <c r="V43">
        <v>2.13</v>
      </c>
      <c r="W43" t="s">
        <v>30</v>
      </c>
    </row>
    <row r="44" spans="1:23" x14ac:dyDescent="0.25">
      <c r="A44">
        <v>73</v>
      </c>
      <c r="B44" t="s">
        <v>30</v>
      </c>
      <c r="C44" t="s">
        <v>246</v>
      </c>
      <c r="D44">
        <v>3</v>
      </c>
      <c r="E44" t="s">
        <v>14</v>
      </c>
      <c r="F44" t="s">
        <v>97</v>
      </c>
      <c r="G44">
        <v>1998</v>
      </c>
      <c r="H44" s="8">
        <v>170</v>
      </c>
      <c r="I44" s="7">
        <v>48.2</v>
      </c>
      <c r="J44" s="7">
        <v>59.64</v>
      </c>
      <c r="K44" s="7">
        <v>363.4</v>
      </c>
      <c r="L44">
        <v>71.2</v>
      </c>
      <c r="M44" s="8">
        <v>568</v>
      </c>
      <c r="N44" s="8">
        <v>30</v>
      </c>
      <c r="O44" s="6">
        <f t="shared" si="0"/>
        <v>3.3411764705882354</v>
      </c>
      <c r="P44">
        <v>4.7</v>
      </c>
      <c r="Q44">
        <v>25.9</v>
      </c>
      <c r="R44">
        <v>52.3</v>
      </c>
      <c r="S44">
        <v>21.8</v>
      </c>
      <c r="T44">
        <v>0</v>
      </c>
      <c r="U44">
        <v>0</v>
      </c>
      <c r="V44">
        <v>1.96</v>
      </c>
      <c r="W44" t="s">
        <v>30</v>
      </c>
    </row>
    <row r="45" spans="1:23" x14ac:dyDescent="0.25">
      <c r="A45">
        <v>74</v>
      </c>
      <c r="B45" t="s">
        <v>30</v>
      </c>
      <c r="C45" t="s">
        <v>246</v>
      </c>
      <c r="D45">
        <v>3</v>
      </c>
      <c r="E45" t="s">
        <v>14</v>
      </c>
      <c r="F45" t="s">
        <v>98</v>
      </c>
      <c r="G45">
        <v>1999</v>
      </c>
      <c r="H45" s="8">
        <v>150</v>
      </c>
      <c r="I45" s="7">
        <v>35.299999999999997</v>
      </c>
      <c r="J45" s="7">
        <v>54.07</v>
      </c>
      <c r="K45" s="7">
        <v>265.7</v>
      </c>
      <c r="L45">
        <v>74.099999999999994</v>
      </c>
      <c r="M45" s="8">
        <v>630</v>
      </c>
      <c r="N45" s="8">
        <v>27</v>
      </c>
      <c r="O45" s="6">
        <f t="shared" si="0"/>
        <v>4.2</v>
      </c>
      <c r="P45">
        <v>5.8</v>
      </c>
      <c r="Q45">
        <v>23.1</v>
      </c>
      <c r="R45">
        <v>62.6</v>
      </c>
      <c r="S45">
        <v>13.6</v>
      </c>
      <c r="T45">
        <v>0.7</v>
      </c>
      <c r="U45">
        <v>0</v>
      </c>
      <c r="V45">
        <v>1.92</v>
      </c>
      <c r="W45" t="s">
        <v>30</v>
      </c>
    </row>
    <row r="46" spans="1:23" x14ac:dyDescent="0.25">
      <c r="A46">
        <v>90</v>
      </c>
      <c r="B46" t="s">
        <v>30</v>
      </c>
      <c r="C46" t="s">
        <v>246</v>
      </c>
      <c r="D46">
        <v>3</v>
      </c>
      <c r="E46" t="s">
        <v>16</v>
      </c>
      <c r="F46" t="s">
        <v>114</v>
      </c>
      <c r="G46">
        <v>2000</v>
      </c>
      <c r="H46" s="8">
        <v>40</v>
      </c>
      <c r="I46" s="7">
        <v>82.5</v>
      </c>
      <c r="J46" s="7">
        <v>71.63</v>
      </c>
      <c r="K46" s="7">
        <v>755.3</v>
      </c>
      <c r="L46">
        <v>75</v>
      </c>
      <c r="M46" s="8">
        <v>120</v>
      </c>
      <c r="N46" s="8">
        <v>18</v>
      </c>
      <c r="O46" s="6">
        <f t="shared" si="0"/>
        <v>3</v>
      </c>
      <c r="P46">
        <v>4</v>
      </c>
      <c r="Q46">
        <v>7.5</v>
      </c>
      <c r="R46">
        <v>42.5</v>
      </c>
      <c r="S46">
        <v>47.5</v>
      </c>
      <c r="T46">
        <v>2.5</v>
      </c>
      <c r="U46">
        <v>0</v>
      </c>
      <c r="V46">
        <v>2.4500000000000002</v>
      </c>
      <c r="W46" t="s">
        <v>30</v>
      </c>
    </row>
    <row r="47" spans="1:23" x14ac:dyDescent="0.25">
      <c r="A47">
        <v>75</v>
      </c>
      <c r="B47" t="s">
        <v>30</v>
      </c>
      <c r="C47" t="s">
        <v>246</v>
      </c>
      <c r="D47">
        <v>3</v>
      </c>
      <c r="E47" t="s">
        <v>14</v>
      </c>
      <c r="F47" t="s">
        <v>99</v>
      </c>
      <c r="G47">
        <v>2000</v>
      </c>
      <c r="H47" s="8">
        <v>150</v>
      </c>
      <c r="I47" s="7">
        <v>30</v>
      </c>
      <c r="J47" s="7">
        <v>58.61</v>
      </c>
      <c r="K47" s="7">
        <v>334.5</v>
      </c>
      <c r="L47">
        <v>72.5</v>
      </c>
      <c r="M47" s="8">
        <v>581</v>
      </c>
      <c r="N47" s="8">
        <v>40</v>
      </c>
      <c r="O47" s="6">
        <f t="shared" si="0"/>
        <v>3.8733333333333335</v>
      </c>
      <c r="P47">
        <v>5.4</v>
      </c>
      <c r="Q47">
        <v>30.2</v>
      </c>
      <c r="R47">
        <v>47</v>
      </c>
      <c r="S47">
        <v>21.5</v>
      </c>
      <c r="T47">
        <v>1.3</v>
      </c>
      <c r="U47">
        <v>0</v>
      </c>
      <c r="V47">
        <v>1.94</v>
      </c>
      <c r="W47" t="s">
        <v>30</v>
      </c>
    </row>
    <row r="48" spans="1:23" x14ac:dyDescent="0.25">
      <c r="A48">
        <v>92</v>
      </c>
      <c r="B48" t="s">
        <v>30</v>
      </c>
      <c r="C48" t="s">
        <v>246</v>
      </c>
      <c r="D48">
        <v>3</v>
      </c>
      <c r="E48" t="s">
        <v>16</v>
      </c>
      <c r="F48" t="s">
        <v>116</v>
      </c>
      <c r="G48">
        <v>2001</v>
      </c>
      <c r="H48" s="8">
        <v>20</v>
      </c>
      <c r="I48" s="7">
        <v>10</v>
      </c>
      <c r="J48" s="7">
        <v>76.25</v>
      </c>
      <c r="K48" s="7">
        <v>997.7</v>
      </c>
      <c r="L48">
        <v>80</v>
      </c>
      <c r="M48" s="8">
        <v>58</v>
      </c>
      <c r="N48" s="8">
        <v>9</v>
      </c>
      <c r="O48" s="6">
        <f t="shared" si="0"/>
        <v>2.9</v>
      </c>
      <c r="P48">
        <v>3.6</v>
      </c>
      <c r="Q48">
        <v>15</v>
      </c>
      <c r="R48">
        <v>45</v>
      </c>
      <c r="S48">
        <v>40</v>
      </c>
      <c r="T48">
        <v>0</v>
      </c>
      <c r="U48">
        <v>0</v>
      </c>
      <c r="V48">
        <v>2.25</v>
      </c>
      <c r="W48" t="s">
        <v>30</v>
      </c>
    </row>
    <row r="49" spans="1:23" x14ac:dyDescent="0.25">
      <c r="A49">
        <v>91</v>
      </c>
      <c r="B49" t="s">
        <v>30</v>
      </c>
      <c r="C49" t="s">
        <v>246</v>
      </c>
      <c r="D49">
        <v>3</v>
      </c>
      <c r="E49" t="s">
        <v>16</v>
      </c>
      <c r="F49" t="s">
        <v>115</v>
      </c>
      <c r="G49">
        <v>2001</v>
      </c>
      <c r="H49" s="8">
        <v>50</v>
      </c>
      <c r="I49" s="7">
        <v>50</v>
      </c>
      <c r="J49" s="7">
        <v>70.28</v>
      </c>
      <c r="K49" s="7">
        <v>728.1</v>
      </c>
      <c r="L49">
        <v>69.400000000000006</v>
      </c>
      <c r="M49" s="8">
        <v>120</v>
      </c>
      <c r="N49" s="8">
        <v>16</v>
      </c>
      <c r="O49" s="6">
        <f t="shared" si="0"/>
        <v>2.4</v>
      </c>
      <c r="P49">
        <v>3.5</v>
      </c>
      <c r="Q49">
        <v>20.399999999999999</v>
      </c>
      <c r="R49">
        <v>44.9</v>
      </c>
      <c r="S49">
        <v>34.700000000000003</v>
      </c>
      <c r="T49">
        <v>0</v>
      </c>
      <c r="U49">
        <v>0</v>
      </c>
      <c r="V49">
        <v>2.14</v>
      </c>
      <c r="W49" t="s">
        <v>30</v>
      </c>
    </row>
    <row r="50" spans="1:23" x14ac:dyDescent="0.25">
      <c r="A50">
        <v>76</v>
      </c>
      <c r="B50" t="s">
        <v>30</v>
      </c>
      <c r="C50" t="s">
        <v>246</v>
      </c>
      <c r="D50">
        <v>3</v>
      </c>
      <c r="E50" t="s">
        <v>14</v>
      </c>
      <c r="F50" t="s">
        <v>100</v>
      </c>
      <c r="G50">
        <v>2001</v>
      </c>
      <c r="H50" s="8">
        <v>200</v>
      </c>
      <c r="I50" s="7">
        <v>12.5</v>
      </c>
      <c r="J50" s="7">
        <v>55.75</v>
      </c>
      <c r="K50" s="7">
        <v>282</v>
      </c>
      <c r="L50">
        <v>64.3</v>
      </c>
      <c r="M50" s="8">
        <v>646</v>
      </c>
      <c r="N50" s="8">
        <v>45</v>
      </c>
      <c r="O50" s="6">
        <f t="shared" si="0"/>
        <v>3.23</v>
      </c>
      <c r="P50">
        <v>5</v>
      </c>
      <c r="Q50">
        <v>32.299999999999997</v>
      </c>
      <c r="R50">
        <v>52</v>
      </c>
      <c r="S50">
        <v>15.2</v>
      </c>
      <c r="T50">
        <v>0.5</v>
      </c>
      <c r="U50">
        <v>0</v>
      </c>
      <c r="V50">
        <v>1.84</v>
      </c>
      <c r="W50" t="s">
        <v>30</v>
      </c>
    </row>
    <row r="51" spans="1:23" x14ac:dyDescent="0.25">
      <c r="A51">
        <v>77</v>
      </c>
      <c r="B51" t="s">
        <v>30</v>
      </c>
      <c r="C51" t="s">
        <v>246</v>
      </c>
      <c r="D51">
        <v>3</v>
      </c>
      <c r="E51" t="s">
        <v>14</v>
      </c>
      <c r="F51" t="s">
        <v>101</v>
      </c>
      <c r="G51">
        <v>2002</v>
      </c>
      <c r="H51" s="8">
        <v>83</v>
      </c>
      <c r="I51" s="7">
        <v>30.1</v>
      </c>
      <c r="J51" s="7">
        <v>57.86</v>
      </c>
      <c r="K51" s="7">
        <v>375.9</v>
      </c>
      <c r="L51">
        <v>73.2</v>
      </c>
      <c r="M51" s="8">
        <v>396</v>
      </c>
      <c r="N51" s="8">
        <v>37</v>
      </c>
      <c r="O51" s="6">
        <f t="shared" si="0"/>
        <v>4.7710843373493974</v>
      </c>
      <c r="P51">
        <v>6.6</v>
      </c>
      <c r="Q51">
        <v>42.7</v>
      </c>
      <c r="R51">
        <v>35.4</v>
      </c>
      <c r="S51">
        <v>22</v>
      </c>
      <c r="T51">
        <v>0</v>
      </c>
      <c r="U51">
        <v>0</v>
      </c>
      <c r="V51">
        <v>1.79</v>
      </c>
      <c r="W51" t="s">
        <v>30</v>
      </c>
    </row>
    <row r="52" spans="1:23" x14ac:dyDescent="0.25">
      <c r="A52">
        <v>106</v>
      </c>
      <c r="B52" t="s">
        <v>30</v>
      </c>
      <c r="C52" t="s">
        <v>247</v>
      </c>
      <c r="D52">
        <v>2</v>
      </c>
      <c r="E52" t="s">
        <v>22</v>
      </c>
      <c r="F52" t="s">
        <v>128</v>
      </c>
      <c r="G52">
        <v>1992</v>
      </c>
      <c r="H52" s="8">
        <v>18</v>
      </c>
      <c r="I52" s="7">
        <v>0</v>
      </c>
      <c r="J52" s="7">
        <v>51.17</v>
      </c>
      <c r="K52" s="7">
        <v>406.5</v>
      </c>
      <c r="L52">
        <v>72.2</v>
      </c>
      <c r="M52" s="8">
        <v>87</v>
      </c>
      <c r="N52" s="8">
        <v>24</v>
      </c>
      <c r="O52" s="6">
        <f t="shared" si="0"/>
        <v>4.833333333333333</v>
      </c>
      <c r="P52">
        <v>6.7</v>
      </c>
      <c r="Q52">
        <v>0</v>
      </c>
      <c r="R52">
        <v>50</v>
      </c>
      <c r="S52">
        <v>38.9</v>
      </c>
      <c r="T52">
        <v>5.6</v>
      </c>
      <c r="U52">
        <v>5.6</v>
      </c>
      <c r="V52">
        <v>2.67</v>
      </c>
      <c r="W52" t="s">
        <v>30</v>
      </c>
    </row>
    <row r="53" spans="1:23" x14ac:dyDescent="0.25">
      <c r="A53">
        <v>99</v>
      </c>
      <c r="B53" t="s">
        <v>30</v>
      </c>
      <c r="C53" t="s">
        <v>247</v>
      </c>
      <c r="D53">
        <v>1</v>
      </c>
      <c r="E53" t="s">
        <v>21</v>
      </c>
      <c r="F53" s="8" t="s">
        <v>122</v>
      </c>
      <c r="G53">
        <v>1992</v>
      </c>
      <c r="H53" s="8">
        <v>28</v>
      </c>
      <c r="I53" s="7">
        <v>7.1</v>
      </c>
      <c r="J53" s="7">
        <v>56.23</v>
      </c>
      <c r="K53" s="7">
        <v>347.2</v>
      </c>
      <c r="L53">
        <v>57.1</v>
      </c>
      <c r="M53" s="8">
        <v>106</v>
      </c>
      <c r="N53" s="8">
        <v>25</v>
      </c>
      <c r="O53" s="6">
        <f t="shared" si="0"/>
        <v>3.7857142857142856</v>
      </c>
      <c r="P53">
        <v>6.6</v>
      </c>
      <c r="Q53">
        <v>14.3</v>
      </c>
      <c r="R53">
        <v>21.4</v>
      </c>
      <c r="S53">
        <v>46.4</v>
      </c>
      <c r="T53">
        <v>10.7</v>
      </c>
      <c r="U53">
        <v>7.1</v>
      </c>
      <c r="V53">
        <v>2.75</v>
      </c>
      <c r="W53" t="s">
        <v>30</v>
      </c>
    </row>
    <row r="54" spans="1:23" x14ac:dyDescent="0.25">
      <c r="A54">
        <v>96</v>
      </c>
      <c r="B54" t="s">
        <v>30</v>
      </c>
      <c r="C54" t="s">
        <v>247</v>
      </c>
      <c r="D54">
        <v>2</v>
      </c>
      <c r="E54" t="s">
        <v>20</v>
      </c>
      <c r="F54" t="s">
        <v>120</v>
      </c>
      <c r="G54">
        <v>1992</v>
      </c>
      <c r="H54" s="8">
        <v>44</v>
      </c>
      <c r="I54" s="7">
        <v>43.2</v>
      </c>
      <c r="J54" s="7">
        <v>72.22</v>
      </c>
      <c r="K54" s="7">
        <v>971.5</v>
      </c>
      <c r="L54">
        <v>69</v>
      </c>
      <c r="M54" s="8">
        <v>224</v>
      </c>
      <c r="N54" s="8">
        <v>24</v>
      </c>
      <c r="O54" s="6">
        <f t="shared" si="0"/>
        <v>5.0909090909090908</v>
      </c>
      <c r="P54">
        <v>5.3</v>
      </c>
      <c r="Q54">
        <v>0</v>
      </c>
      <c r="R54">
        <v>7.1</v>
      </c>
      <c r="S54">
        <v>61.9</v>
      </c>
      <c r="T54">
        <v>31</v>
      </c>
      <c r="U54">
        <v>0</v>
      </c>
      <c r="V54">
        <v>3.24</v>
      </c>
      <c r="W54" t="s">
        <v>31</v>
      </c>
    </row>
    <row r="55" spans="1:23" x14ac:dyDescent="0.25">
      <c r="A55">
        <v>105</v>
      </c>
      <c r="B55" t="s">
        <v>30</v>
      </c>
      <c r="C55" t="s">
        <v>247</v>
      </c>
      <c r="D55">
        <v>2</v>
      </c>
      <c r="E55" t="s">
        <v>20</v>
      </c>
      <c r="F55" t="s">
        <v>120</v>
      </c>
      <c r="G55">
        <v>1992</v>
      </c>
      <c r="H55" s="8">
        <v>44</v>
      </c>
      <c r="I55" s="7">
        <v>43.2</v>
      </c>
      <c r="J55" s="7">
        <v>72.22</v>
      </c>
      <c r="K55" s="7">
        <v>971.5</v>
      </c>
      <c r="L55">
        <v>69</v>
      </c>
      <c r="M55" s="8">
        <v>224</v>
      </c>
      <c r="N55" s="8">
        <v>24</v>
      </c>
      <c r="O55" s="6">
        <f t="shared" si="0"/>
        <v>5.0909090909090908</v>
      </c>
      <c r="P55">
        <v>5.3</v>
      </c>
      <c r="Q55">
        <v>0</v>
      </c>
      <c r="R55">
        <v>7.1</v>
      </c>
      <c r="S55">
        <v>61.9</v>
      </c>
      <c r="T55">
        <v>31</v>
      </c>
      <c r="U55">
        <v>0</v>
      </c>
      <c r="V55">
        <v>3.24</v>
      </c>
      <c r="W55" t="s">
        <v>30</v>
      </c>
    </row>
    <row r="56" spans="1:23" x14ac:dyDescent="0.25">
      <c r="A56">
        <v>42</v>
      </c>
      <c r="B56" t="s">
        <v>30</v>
      </c>
      <c r="C56" t="s">
        <v>247</v>
      </c>
      <c r="D56">
        <v>2</v>
      </c>
      <c r="E56" t="s">
        <v>11</v>
      </c>
      <c r="F56" t="s">
        <v>66</v>
      </c>
      <c r="G56">
        <v>1992</v>
      </c>
      <c r="H56" s="8">
        <v>56</v>
      </c>
      <c r="I56" s="7">
        <v>25</v>
      </c>
      <c r="J56" s="7">
        <v>42.78</v>
      </c>
      <c r="K56" s="7">
        <v>141.4</v>
      </c>
      <c r="L56">
        <v>73.2</v>
      </c>
      <c r="M56" s="8">
        <v>276</v>
      </c>
      <c r="N56" s="8">
        <v>63</v>
      </c>
      <c r="O56" s="6">
        <f t="shared" si="0"/>
        <v>4.9285714285714288</v>
      </c>
      <c r="P56">
        <v>6.7</v>
      </c>
      <c r="Q56">
        <v>7.1</v>
      </c>
      <c r="R56">
        <v>26.8</v>
      </c>
      <c r="S56">
        <v>39.299999999999997</v>
      </c>
      <c r="T56">
        <v>26.8</v>
      </c>
      <c r="U56">
        <v>0</v>
      </c>
      <c r="V56">
        <v>2.86</v>
      </c>
      <c r="W56" t="s">
        <v>30</v>
      </c>
    </row>
    <row r="57" spans="1:23" x14ac:dyDescent="0.25">
      <c r="A57">
        <v>98</v>
      </c>
      <c r="B57" t="s">
        <v>30</v>
      </c>
      <c r="C57" t="s">
        <v>247</v>
      </c>
      <c r="D57">
        <v>1</v>
      </c>
      <c r="E57" t="s">
        <v>21</v>
      </c>
      <c r="F57" s="8" t="s">
        <v>121</v>
      </c>
      <c r="G57">
        <v>1992</v>
      </c>
      <c r="H57" s="8">
        <v>72</v>
      </c>
      <c r="I57" s="7">
        <v>1.4</v>
      </c>
      <c r="J57" s="7">
        <v>50.95</v>
      </c>
      <c r="K57" s="7">
        <v>256.7</v>
      </c>
      <c r="L57">
        <v>40.299999999999997</v>
      </c>
      <c r="M57" s="8">
        <v>229</v>
      </c>
      <c r="N57" s="8">
        <v>48</v>
      </c>
      <c r="O57" s="6">
        <f t="shared" si="0"/>
        <v>3.1805555555555554</v>
      </c>
      <c r="P57">
        <v>7.9</v>
      </c>
      <c r="Q57">
        <v>38</v>
      </c>
      <c r="R57">
        <v>39.4</v>
      </c>
      <c r="S57">
        <v>16.899999999999999</v>
      </c>
      <c r="T57">
        <v>5.6</v>
      </c>
      <c r="U57">
        <v>0</v>
      </c>
      <c r="V57">
        <v>1.9</v>
      </c>
      <c r="W57" t="s">
        <v>30</v>
      </c>
    </row>
    <row r="58" spans="1:23" x14ac:dyDescent="0.25">
      <c r="A58">
        <v>51</v>
      </c>
      <c r="B58" t="s">
        <v>30</v>
      </c>
      <c r="C58" t="s">
        <v>247</v>
      </c>
      <c r="D58">
        <v>2</v>
      </c>
      <c r="E58" t="s">
        <v>12</v>
      </c>
      <c r="F58" t="s">
        <v>75</v>
      </c>
      <c r="G58">
        <v>1992</v>
      </c>
      <c r="H58" s="8">
        <v>146</v>
      </c>
      <c r="I58" s="7">
        <v>10.3</v>
      </c>
      <c r="J58" s="7">
        <v>42.3</v>
      </c>
      <c r="K58" s="7">
        <v>133.80000000000001</v>
      </c>
      <c r="L58">
        <v>65.099999999999994</v>
      </c>
      <c r="M58" s="8">
        <v>836</v>
      </c>
      <c r="N58" s="8">
        <v>32</v>
      </c>
      <c r="O58" s="6">
        <f t="shared" ref="O58:O89" si="1">M58/H58</f>
        <v>5.7260273972602738</v>
      </c>
      <c r="P58">
        <v>8.8000000000000007</v>
      </c>
      <c r="Q58">
        <v>6.2</v>
      </c>
      <c r="R58">
        <v>28.3</v>
      </c>
      <c r="S58">
        <v>40</v>
      </c>
      <c r="T58">
        <v>21.4</v>
      </c>
      <c r="U58">
        <v>4.0999999999999996</v>
      </c>
      <c r="V58">
        <v>2.89</v>
      </c>
      <c r="W58" t="s">
        <v>30</v>
      </c>
    </row>
    <row r="59" spans="1:23" x14ac:dyDescent="0.25">
      <c r="A59">
        <v>55</v>
      </c>
      <c r="B59" t="s">
        <v>30</v>
      </c>
      <c r="C59" t="s">
        <v>247</v>
      </c>
      <c r="D59">
        <v>1</v>
      </c>
      <c r="E59" t="s">
        <v>13</v>
      </c>
      <c r="F59" t="s">
        <v>79</v>
      </c>
      <c r="G59">
        <v>1992</v>
      </c>
      <c r="H59" s="8">
        <v>172</v>
      </c>
      <c r="I59" s="7">
        <v>16.7</v>
      </c>
      <c r="J59" s="7">
        <v>48.08</v>
      </c>
      <c r="K59" s="7">
        <v>205.2</v>
      </c>
      <c r="L59">
        <v>54.1</v>
      </c>
      <c r="M59" s="8">
        <v>279</v>
      </c>
      <c r="N59" s="8">
        <v>15</v>
      </c>
      <c r="O59" s="6">
        <f t="shared" si="1"/>
        <v>1.6220930232558139</v>
      </c>
      <c r="P59">
        <v>3</v>
      </c>
      <c r="Q59">
        <v>11.2</v>
      </c>
      <c r="R59">
        <v>35.5</v>
      </c>
      <c r="S59">
        <v>34.299999999999997</v>
      </c>
      <c r="T59">
        <v>18.3</v>
      </c>
      <c r="U59">
        <v>0.6</v>
      </c>
      <c r="V59">
        <v>2.62</v>
      </c>
      <c r="W59" t="s">
        <v>30</v>
      </c>
    </row>
    <row r="60" spans="1:23" x14ac:dyDescent="0.25">
      <c r="A60">
        <v>23</v>
      </c>
      <c r="B60" t="s">
        <v>30</v>
      </c>
      <c r="C60" t="s">
        <v>247</v>
      </c>
      <c r="D60">
        <v>2</v>
      </c>
      <c r="E60" t="s">
        <v>10</v>
      </c>
      <c r="F60" t="s">
        <v>47</v>
      </c>
      <c r="G60">
        <v>1992</v>
      </c>
      <c r="H60" s="8">
        <v>229</v>
      </c>
      <c r="I60" s="7">
        <v>6.6</v>
      </c>
      <c r="J60" s="7">
        <v>40.25</v>
      </c>
      <c r="K60" s="7">
        <v>142.4</v>
      </c>
      <c r="L60">
        <v>74.7</v>
      </c>
      <c r="M60" s="8">
        <v>1837</v>
      </c>
      <c r="N60" s="8">
        <v>41</v>
      </c>
      <c r="O60" s="6">
        <f t="shared" si="1"/>
        <v>8.0218340611353707</v>
      </c>
      <c r="P60">
        <v>10.7</v>
      </c>
      <c r="Q60">
        <v>2.6</v>
      </c>
      <c r="R60">
        <v>20.100000000000001</v>
      </c>
      <c r="S60">
        <v>33.6</v>
      </c>
      <c r="T60">
        <v>32.799999999999997</v>
      </c>
      <c r="U60">
        <v>10.9</v>
      </c>
      <c r="V60">
        <v>3.29</v>
      </c>
      <c r="W60" t="s">
        <v>30</v>
      </c>
    </row>
    <row r="61" spans="1:23" x14ac:dyDescent="0.25">
      <c r="A61">
        <v>24</v>
      </c>
      <c r="B61" t="s">
        <v>30</v>
      </c>
      <c r="C61" t="s">
        <v>247</v>
      </c>
      <c r="D61">
        <v>2</v>
      </c>
      <c r="E61" t="s">
        <v>10</v>
      </c>
      <c r="F61" t="s">
        <v>48</v>
      </c>
      <c r="G61">
        <v>1992</v>
      </c>
      <c r="H61" s="8">
        <v>281</v>
      </c>
      <c r="I61" s="7">
        <v>18</v>
      </c>
      <c r="J61" s="7">
        <v>42</v>
      </c>
      <c r="K61" s="7">
        <v>173.2</v>
      </c>
      <c r="L61">
        <v>61.7</v>
      </c>
      <c r="M61" s="8">
        <v>1509</v>
      </c>
      <c r="N61" s="8">
        <v>33</v>
      </c>
      <c r="O61" s="6">
        <f t="shared" si="1"/>
        <v>5.370106761565836</v>
      </c>
      <c r="P61">
        <v>8.8000000000000007</v>
      </c>
      <c r="Q61">
        <v>0</v>
      </c>
      <c r="R61">
        <v>4.7</v>
      </c>
      <c r="S61">
        <v>50.9</v>
      </c>
      <c r="T61">
        <v>28.9</v>
      </c>
      <c r="U61">
        <v>15.5</v>
      </c>
      <c r="V61">
        <v>3.55</v>
      </c>
      <c r="W61" t="s">
        <v>30</v>
      </c>
    </row>
    <row r="62" spans="1:23" x14ac:dyDescent="0.25">
      <c r="A62">
        <v>109</v>
      </c>
      <c r="B62" t="s">
        <v>30</v>
      </c>
      <c r="C62" t="s">
        <v>247</v>
      </c>
      <c r="D62">
        <v>2</v>
      </c>
      <c r="E62" t="s">
        <v>22</v>
      </c>
      <c r="F62" t="s">
        <v>131</v>
      </c>
      <c r="G62">
        <v>1993</v>
      </c>
      <c r="H62" s="8">
        <v>15</v>
      </c>
      <c r="I62" s="7">
        <v>46.7</v>
      </c>
      <c r="J62" s="7">
        <v>58.17</v>
      </c>
      <c r="K62" s="7">
        <v>455.9</v>
      </c>
      <c r="L62">
        <v>73.3</v>
      </c>
      <c r="M62" s="8">
        <v>70</v>
      </c>
      <c r="N62" s="8">
        <v>23</v>
      </c>
      <c r="O62" s="6">
        <f t="shared" si="1"/>
        <v>4.666666666666667</v>
      </c>
      <c r="P62">
        <v>6.4</v>
      </c>
      <c r="Q62">
        <v>0</v>
      </c>
      <c r="R62">
        <v>60</v>
      </c>
      <c r="S62">
        <v>26.7</v>
      </c>
      <c r="T62">
        <v>13.3</v>
      </c>
      <c r="U62">
        <v>0</v>
      </c>
      <c r="V62">
        <v>2.5299999999999998</v>
      </c>
      <c r="W62" t="s">
        <v>30</v>
      </c>
    </row>
    <row r="63" spans="1:23" x14ac:dyDescent="0.25">
      <c r="A63">
        <v>110</v>
      </c>
      <c r="B63" t="s">
        <v>30</v>
      </c>
      <c r="C63" t="s">
        <v>247</v>
      </c>
      <c r="D63">
        <v>2</v>
      </c>
      <c r="E63" t="s">
        <v>24</v>
      </c>
      <c r="F63" t="s">
        <v>132</v>
      </c>
      <c r="G63">
        <v>1993</v>
      </c>
      <c r="H63" s="8">
        <v>41</v>
      </c>
      <c r="I63" s="7">
        <v>0</v>
      </c>
      <c r="J63" s="7">
        <v>53.43</v>
      </c>
      <c r="K63" s="7">
        <v>354.4</v>
      </c>
      <c r="L63">
        <v>9.8000000000000007</v>
      </c>
      <c r="M63" s="8">
        <v>6</v>
      </c>
      <c r="N63" s="8">
        <v>2</v>
      </c>
      <c r="O63" s="6">
        <f t="shared" si="1"/>
        <v>0.14634146341463414</v>
      </c>
      <c r="P63">
        <v>1.5</v>
      </c>
      <c r="Q63">
        <v>22</v>
      </c>
      <c r="R63">
        <v>63.4</v>
      </c>
      <c r="S63">
        <v>9.8000000000000007</v>
      </c>
      <c r="T63">
        <v>4.9000000000000004</v>
      </c>
      <c r="U63">
        <v>0</v>
      </c>
      <c r="V63">
        <v>1.98</v>
      </c>
      <c r="W63" t="s">
        <v>30</v>
      </c>
    </row>
    <row r="64" spans="1:23" x14ac:dyDescent="0.25">
      <c r="A64">
        <v>43</v>
      </c>
      <c r="B64" t="s">
        <v>30</v>
      </c>
      <c r="C64" t="s">
        <v>247</v>
      </c>
      <c r="D64">
        <v>2</v>
      </c>
      <c r="E64" t="s">
        <v>11</v>
      </c>
      <c r="F64" t="s">
        <v>67</v>
      </c>
      <c r="G64">
        <v>1993</v>
      </c>
      <c r="H64" s="8">
        <v>63</v>
      </c>
      <c r="I64" s="7">
        <v>77.8</v>
      </c>
      <c r="J64" s="7">
        <v>53.99</v>
      </c>
      <c r="K64" s="7">
        <v>442.4</v>
      </c>
      <c r="L64">
        <v>58.7</v>
      </c>
      <c r="M64" s="8">
        <v>436</v>
      </c>
      <c r="N64" s="8">
        <v>45</v>
      </c>
      <c r="O64" s="6">
        <f t="shared" si="1"/>
        <v>6.9206349206349209</v>
      </c>
      <c r="P64">
        <v>11.8</v>
      </c>
      <c r="Q64">
        <v>0</v>
      </c>
      <c r="R64">
        <v>6.3</v>
      </c>
      <c r="S64">
        <v>65.099999999999994</v>
      </c>
      <c r="T64">
        <v>28.6</v>
      </c>
      <c r="U64">
        <v>0</v>
      </c>
      <c r="V64">
        <v>3.22</v>
      </c>
      <c r="W64" t="s">
        <v>30</v>
      </c>
    </row>
    <row r="65" spans="1:23" x14ac:dyDescent="0.25">
      <c r="A65">
        <v>26</v>
      </c>
      <c r="B65" t="s">
        <v>30</v>
      </c>
      <c r="C65" t="s">
        <v>247</v>
      </c>
      <c r="D65">
        <v>2</v>
      </c>
      <c r="E65" t="s">
        <v>10</v>
      </c>
      <c r="F65" t="s">
        <v>50</v>
      </c>
      <c r="G65">
        <v>1993</v>
      </c>
      <c r="H65" s="8">
        <v>64</v>
      </c>
      <c r="I65" s="7">
        <v>50</v>
      </c>
      <c r="J65" s="7">
        <v>39.799999999999997</v>
      </c>
      <c r="K65" s="7">
        <v>129.30000000000001</v>
      </c>
      <c r="L65">
        <v>65.599999999999994</v>
      </c>
      <c r="M65" s="8">
        <v>326</v>
      </c>
      <c r="N65" s="8">
        <v>31</v>
      </c>
      <c r="O65" s="6">
        <f t="shared" si="1"/>
        <v>5.09375</v>
      </c>
      <c r="P65">
        <v>7.8</v>
      </c>
      <c r="Q65">
        <v>0</v>
      </c>
      <c r="R65">
        <v>3.1</v>
      </c>
      <c r="S65">
        <v>54.7</v>
      </c>
      <c r="T65">
        <v>39.1</v>
      </c>
      <c r="U65">
        <v>3.1</v>
      </c>
      <c r="V65">
        <v>3.42</v>
      </c>
      <c r="W65" t="s">
        <v>30</v>
      </c>
    </row>
    <row r="66" spans="1:23" x14ac:dyDescent="0.25">
      <c r="A66">
        <v>100</v>
      </c>
      <c r="B66" t="s">
        <v>30</v>
      </c>
      <c r="C66" t="s">
        <v>247</v>
      </c>
      <c r="D66">
        <v>1</v>
      </c>
      <c r="E66" t="s">
        <v>21</v>
      </c>
      <c r="F66" s="8" t="s">
        <v>123</v>
      </c>
      <c r="G66">
        <v>1993</v>
      </c>
      <c r="H66" s="8">
        <v>67</v>
      </c>
      <c r="I66" s="7">
        <v>28.4</v>
      </c>
      <c r="J66" s="7">
        <v>48.78</v>
      </c>
      <c r="K66" s="7">
        <v>216.2</v>
      </c>
      <c r="L66">
        <v>16.399999999999999</v>
      </c>
      <c r="M66" s="8">
        <v>56</v>
      </c>
      <c r="N66" s="8">
        <v>23</v>
      </c>
      <c r="O66" s="6">
        <f t="shared" si="1"/>
        <v>0.83582089552238803</v>
      </c>
      <c r="P66">
        <v>5.0999999999999996</v>
      </c>
      <c r="Q66">
        <v>7.5</v>
      </c>
      <c r="R66">
        <v>38.799999999999997</v>
      </c>
      <c r="S66">
        <v>38.799999999999997</v>
      </c>
      <c r="T66">
        <v>14.9</v>
      </c>
      <c r="U66">
        <v>0</v>
      </c>
      <c r="V66">
        <v>2.61</v>
      </c>
      <c r="W66" t="s">
        <v>30</v>
      </c>
    </row>
    <row r="67" spans="1:23" x14ac:dyDescent="0.25">
      <c r="A67">
        <v>25</v>
      </c>
      <c r="B67" t="s">
        <v>30</v>
      </c>
      <c r="C67" t="s">
        <v>247</v>
      </c>
      <c r="D67">
        <v>2</v>
      </c>
      <c r="E67" t="s">
        <v>10</v>
      </c>
      <c r="F67" t="s">
        <v>49</v>
      </c>
      <c r="G67">
        <v>1993</v>
      </c>
      <c r="H67" s="8">
        <v>74</v>
      </c>
      <c r="I67" s="7">
        <v>45.9</v>
      </c>
      <c r="J67" s="7">
        <v>45.34</v>
      </c>
      <c r="K67" s="7">
        <v>235.3</v>
      </c>
      <c r="L67">
        <v>70.3</v>
      </c>
      <c r="M67" s="8">
        <v>386</v>
      </c>
      <c r="N67" s="8">
        <v>39</v>
      </c>
      <c r="O67" s="6">
        <f t="shared" si="1"/>
        <v>5.2162162162162158</v>
      </c>
      <c r="P67">
        <v>7.4</v>
      </c>
      <c r="Q67">
        <v>0</v>
      </c>
      <c r="R67">
        <v>20.3</v>
      </c>
      <c r="S67">
        <v>35.1</v>
      </c>
      <c r="T67">
        <v>44.6</v>
      </c>
      <c r="U67">
        <v>0</v>
      </c>
      <c r="V67">
        <v>3.24</v>
      </c>
      <c r="W67" t="s">
        <v>30</v>
      </c>
    </row>
    <row r="68" spans="1:23" x14ac:dyDescent="0.25">
      <c r="A68">
        <v>52</v>
      </c>
      <c r="B68" t="s">
        <v>30</v>
      </c>
      <c r="C68" t="s">
        <v>247</v>
      </c>
      <c r="D68">
        <v>2</v>
      </c>
      <c r="E68" t="s">
        <v>12</v>
      </c>
      <c r="F68" t="s">
        <v>76</v>
      </c>
      <c r="G68">
        <v>1993</v>
      </c>
      <c r="H68" s="8">
        <v>88</v>
      </c>
      <c r="I68" s="7">
        <v>21.8</v>
      </c>
      <c r="J68" s="7">
        <v>49.84</v>
      </c>
      <c r="K68" s="7">
        <v>246.8</v>
      </c>
      <c r="L68">
        <v>72.400000000000006</v>
      </c>
      <c r="M68" s="8">
        <v>485</v>
      </c>
      <c r="N68" s="8">
        <v>28</v>
      </c>
      <c r="O68" s="6">
        <f t="shared" si="1"/>
        <v>5.5113636363636367</v>
      </c>
      <c r="P68">
        <v>7.7</v>
      </c>
      <c r="Q68">
        <v>1.1000000000000001</v>
      </c>
      <c r="R68">
        <v>16.100000000000001</v>
      </c>
      <c r="S68">
        <v>49.4</v>
      </c>
      <c r="T68">
        <v>26.4</v>
      </c>
      <c r="U68">
        <v>6.9</v>
      </c>
      <c r="V68">
        <v>3.22</v>
      </c>
      <c r="W68" t="s">
        <v>30</v>
      </c>
    </row>
    <row r="69" spans="1:23" x14ac:dyDescent="0.25">
      <c r="A69">
        <v>107</v>
      </c>
      <c r="B69" t="s">
        <v>30</v>
      </c>
      <c r="C69" t="s">
        <v>247</v>
      </c>
      <c r="D69">
        <v>2</v>
      </c>
      <c r="E69" t="s">
        <v>23</v>
      </c>
      <c r="F69" t="s">
        <v>129</v>
      </c>
      <c r="G69">
        <v>1993</v>
      </c>
      <c r="H69" s="8">
        <v>98</v>
      </c>
      <c r="I69" s="7">
        <v>32.700000000000003</v>
      </c>
      <c r="J69" s="7">
        <v>42.24</v>
      </c>
      <c r="K69" s="7">
        <v>123.5</v>
      </c>
      <c r="L69">
        <v>18.399999999999999</v>
      </c>
      <c r="M69" s="8">
        <v>25</v>
      </c>
      <c r="N69" s="8">
        <v>2</v>
      </c>
      <c r="O69" s="6">
        <f t="shared" si="1"/>
        <v>0.25510204081632654</v>
      </c>
      <c r="P69">
        <v>1.4</v>
      </c>
      <c r="Q69">
        <v>22.4</v>
      </c>
      <c r="R69">
        <v>56.1</v>
      </c>
      <c r="S69">
        <v>18.399999999999999</v>
      </c>
      <c r="T69">
        <v>3.1</v>
      </c>
      <c r="U69">
        <v>0</v>
      </c>
      <c r="V69">
        <v>2.02</v>
      </c>
      <c r="W69" t="s">
        <v>30</v>
      </c>
    </row>
    <row r="70" spans="1:23" x14ac:dyDescent="0.25">
      <c r="A70">
        <v>108</v>
      </c>
      <c r="B70" t="s">
        <v>30</v>
      </c>
      <c r="C70" t="s">
        <v>247</v>
      </c>
      <c r="D70">
        <v>2</v>
      </c>
      <c r="E70" t="s">
        <v>20</v>
      </c>
      <c r="F70" t="s">
        <v>130</v>
      </c>
      <c r="G70">
        <v>1993</v>
      </c>
      <c r="H70" s="8">
        <v>106</v>
      </c>
      <c r="I70" s="7">
        <v>51.9</v>
      </c>
      <c r="J70" s="7">
        <v>57.93</v>
      </c>
      <c r="K70" s="7">
        <v>479.6</v>
      </c>
      <c r="L70">
        <v>61.3</v>
      </c>
      <c r="M70" s="8">
        <v>443</v>
      </c>
      <c r="N70" s="8">
        <v>39</v>
      </c>
      <c r="O70" s="6">
        <f t="shared" si="1"/>
        <v>4.1792452830188678</v>
      </c>
      <c r="P70">
        <v>6.8</v>
      </c>
      <c r="Q70">
        <v>0</v>
      </c>
      <c r="R70">
        <v>43.3</v>
      </c>
      <c r="S70">
        <v>30.2</v>
      </c>
      <c r="T70">
        <v>25.5</v>
      </c>
      <c r="U70">
        <v>0.9</v>
      </c>
      <c r="V70">
        <v>2.84</v>
      </c>
      <c r="W70" t="s">
        <v>30</v>
      </c>
    </row>
    <row r="71" spans="1:23" x14ac:dyDescent="0.25">
      <c r="A71">
        <v>8</v>
      </c>
      <c r="B71" t="s">
        <v>30</v>
      </c>
      <c r="C71" t="s">
        <v>247</v>
      </c>
      <c r="D71">
        <v>2</v>
      </c>
      <c r="E71" t="s">
        <v>9</v>
      </c>
      <c r="F71" s="9" t="s">
        <v>32</v>
      </c>
      <c r="G71">
        <v>1993</v>
      </c>
      <c r="H71" s="8">
        <v>190</v>
      </c>
      <c r="I71" s="7">
        <v>62.7</v>
      </c>
      <c r="J71" s="7">
        <v>41.56</v>
      </c>
      <c r="K71" s="7">
        <v>164.4</v>
      </c>
      <c r="L71">
        <v>66.8</v>
      </c>
      <c r="M71" s="8">
        <v>1067</v>
      </c>
      <c r="N71" s="8">
        <v>44</v>
      </c>
      <c r="O71" s="6">
        <f t="shared" si="1"/>
        <v>5.6157894736842104</v>
      </c>
      <c r="P71">
        <v>8.4</v>
      </c>
      <c r="Q71">
        <v>0</v>
      </c>
      <c r="R71">
        <v>7.3</v>
      </c>
      <c r="S71">
        <v>66.8</v>
      </c>
      <c r="T71">
        <v>24.7</v>
      </c>
      <c r="U71">
        <v>1.1000000000000001</v>
      </c>
      <c r="V71">
        <v>3.2</v>
      </c>
      <c r="W71" t="s">
        <v>30</v>
      </c>
    </row>
    <row r="72" spans="1:23" x14ac:dyDescent="0.25">
      <c r="A72">
        <v>56</v>
      </c>
      <c r="B72" t="s">
        <v>30</v>
      </c>
      <c r="C72" t="s">
        <v>247</v>
      </c>
      <c r="D72">
        <v>1</v>
      </c>
      <c r="E72" t="s">
        <v>13</v>
      </c>
      <c r="F72" t="s">
        <v>80</v>
      </c>
      <c r="G72">
        <v>1993</v>
      </c>
      <c r="H72" s="8">
        <v>205</v>
      </c>
      <c r="I72" s="7">
        <v>14.1</v>
      </c>
      <c r="J72" s="7">
        <v>49.5</v>
      </c>
      <c r="K72" s="7">
        <v>210.5</v>
      </c>
      <c r="L72">
        <v>53.2</v>
      </c>
      <c r="M72" s="8">
        <v>537</v>
      </c>
      <c r="N72" s="8">
        <v>39</v>
      </c>
      <c r="O72" s="6">
        <f t="shared" si="1"/>
        <v>2.6195121951219513</v>
      </c>
      <c r="P72">
        <v>4.9000000000000004</v>
      </c>
      <c r="Q72">
        <v>2.9</v>
      </c>
      <c r="R72">
        <v>22.4</v>
      </c>
      <c r="S72">
        <v>42.9</v>
      </c>
      <c r="T72">
        <v>27.3</v>
      </c>
      <c r="U72">
        <v>4.4000000000000004</v>
      </c>
      <c r="V72">
        <v>3.08</v>
      </c>
      <c r="W72" t="s">
        <v>30</v>
      </c>
    </row>
    <row r="73" spans="1:23" ht="14.25" customHeight="1" x14ac:dyDescent="0.25">
      <c r="A73">
        <v>27</v>
      </c>
      <c r="B73" t="s">
        <v>30</v>
      </c>
      <c r="C73" t="s">
        <v>247</v>
      </c>
      <c r="D73">
        <v>2</v>
      </c>
      <c r="E73" t="s">
        <v>10</v>
      </c>
      <c r="F73" t="s">
        <v>51</v>
      </c>
      <c r="G73">
        <v>1993</v>
      </c>
      <c r="H73" s="8">
        <v>209</v>
      </c>
      <c r="I73" s="7">
        <v>73.2</v>
      </c>
      <c r="J73" s="7">
        <v>46.06</v>
      </c>
      <c r="K73" s="7">
        <v>237.1</v>
      </c>
      <c r="L73">
        <v>71.8</v>
      </c>
      <c r="M73" s="8">
        <v>1667</v>
      </c>
      <c r="N73" s="8">
        <v>220</v>
      </c>
      <c r="O73" s="6">
        <f t="shared" si="1"/>
        <v>7.9760765550239237</v>
      </c>
      <c r="P73">
        <v>11.1</v>
      </c>
      <c r="Q73">
        <v>0.9</v>
      </c>
      <c r="R73">
        <v>15.5</v>
      </c>
      <c r="S73">
        <v>51.7</v>
      </c>
      <c r="T73">
        <v>29</v>
      </c>
      <c r="U73">
        <v>2.9</v>
      </c>
      <c r="V73">
        <v>3.18</v>
      </c>
      <c r="W73" t="s">
        <v>30</v>
      </c>
    </row>
    <row r="74" spans="1:23" x14ac:dyDescent="0.25">
      <c r="A74">
        <v>9</v>
      </c>
      <c r="B74" t="s">
        <v>30</v>
      </c>
      <c r="C74" t="s">
        <v>247</v>
      </c>
      <c r="D74">
        <v>2</v>
      </c>
      <c r="E74" t="s">
        <v>9</v>
      </c>
      <c r="F74" t="s">
        <v>33</v>
      </c>
      <c r="G74">
        <v>1994</v>
      </c>
      <c r="H74" s="8">
        <v>19</v>
      </c>
      <c r="I74" s="7">
        <v>47.4</v>
      </c>
      <c r="J74" s="7">
        <v>35.82</v>
      </c>
      <c r="K74" s="7">
        <v>78.599999999999994</v>
      </c>
      <c r="L74">
        <v>84.2</v>
      </c>
      <c r="M74" s="8">
        <v>67</v>
      </c>
      <c r="N74" s="8">
        <v>10</v>
      </c>
      <c r="O74" s="6">
        <f t="shared" si="1"/>
        <v>3.5263157894736841</v>
      </c>
      <c r="P74">
        <v>4.2</v>
      </c>
      <c r="Q74">
        <v>10.5</v>
      </c>
      <c r="R74">
        <v>68.400000000000006</v>
      </c>
      <c r="S74">
        <v>0</v>
      </c>
      <c r="T74">
        <v>21.1</v>
      </c>
      <c r="U74">
        <v>0</v>
      </c>
      <c r="V74">
        <v>2.3199999999999998</v>
      </c>
      <c r="W74" t="s">
        <v>30</v>
      </c>
    </row>
    <row r="75" spans="1:23" x14ac:dyDescent="0.25">
      <c r="A75">
        <v>112</v>
      </c>
      <c r="B75" t="s">
        <v>30</v>
      </c>
      <c r="C75" t="s">
        <v>247</v>
      </c>
      <c r="D75">
        <v>2</v>
      </c>
      <c r="E75" t="s">
        <v>26</v>
      </c>
      <c r="F75" t="s">
        <v>134</v>
      </c>
      <c r="G75">
        <v>1994</v>
      </c>
      <c r="H75" s="8">
        <v>35</v>
      </c>
      <c r="I75" s="7">
        <v>0</v>
      </c>
      <c r="J75" s="7">
        <v>44.53</v>
      </c>
      <c r="K75" s="7">
        <v>164.1</v>
      </c>
      <c r="L75">
        <v>62.9</v>
      </c>
      <c r="M75" s="8">
        <v>91</v>
      </c>
      <c r="N75" s="8">
        <v>19</v>
      </c>
      <c r="O75" s="6">
        <f t="shared" si="1"/>
        <v>2.6</v>
      </c>
      <c r="P75">
        <v>4.0999999999999996</v>
      </c>
      <c r="Q75">
        <v>38.200000000000003</v>
      </c>
      <c r="R75">
        <v>55.9</v>
      </c>
      <c r="S75">
        <v>5.9</v>
      </c>
      <c r="T75">
        <v>0</v>
      </c>
      <c r="U75">
        <v>0</v>
      </c>
      <c r="V75">
        <v>1.68</v>
      </c>
      <c r="W75" t="s">
        <v>30</v>
      </c>
    </row>
    <row r="76" spans="1:23" x14ac:dyDescent="0.25">
      <c r="A76">
        <v>44</v>
      </c>
      <c r="B76" t="s">
        <v>30</v>
      </c>
      <c r="C76" t="s">
        <v>247</v>
      </c>
      <c r="D76">
        <v>2</v>
      </c>
      <c r="E76" t="s">
        <v>11</v>
      </c>
      <c r="F76" t="s">
        <v>68</v>
      </c>
      <c r="G76">
        <v>1994</v>
      </c>
      <c r="H76" s="8">
        <v>40</v>
      </c>
      <c r="I76" s="7">
        <v>15</v>
      </c>
      <c r="J76" s="7">
        <v>38.950000000000003</v>
      </c>
      <c r="K76" s="7">
        <v>95.8</v>
      </c>
      <c r="L76">
        <v>70</v>
      </c>
      <c r="M76" s="8">
        <v>280</v>
      </c>
      <c r="N76" s="8">
        <v>24</v>
      </c>
      <c r="O76" s="6">
        <f t="shared" si="1"/>
        <v>7</v>
      </c>
      <c r="P76">
        <v>10.4</v>
      </c>
      <c r="Q76">
        <v>0</v>
      </c>
      <c r="R76">
        <v>25</v>
      </c>
      <c r="S76">
        <v>50</v>
      </c>
      <c r="T76">
        <v>22.5</v>
      </c>
      <c r="U76">
        <v>2.5</v>
      </c>
      <c r="V76">
        <v>3.02</v>
      </c>
      <c r="W76" t="s">
        <v>30</v>
      </c>
    </row>
    <row r="77" spans="1:23" x14ac:dyDescent="0.25">
      <c r="A77">
        <v>28</v>
      </c>
      <c r="B77" t="s">
        <v>30</v>
      </c>
      <c r="C77" t="s">
        <v>247</v>
      </c>
      <c r="D77">
        <v>2</v>
      </c>
      <c r="E77" t="s">
        <v>10</v>
      </c>
      <c r="F77" t="s">
        <v>52</v>
      </c>
      <c r="G77">
        <v>1994</v>
      </c>
      <c r="H77" s="8">
        <v>48</v>
      </c>
      <c r="I77" s="7">
        <v>8.3000000000000007</v>
      </c>
      <c r="J77" s="7">
        <v>38.08</v>
      </c>
      <c r="K77" s="7">
        <v>104.4</v>
      </c>
      <c r="L77">
        <v>72.900000000000006</v>
      </c>
      <c r="M77" s="8">
        <v>208</v>
      </c>
      <c r="N77" s="8">
        <v>16</v>
      </c>
      <c r="O77" s="6">
        <f t="shared" si="1"/>
        <v>4.333333333333333</v>
      </c>
      <c r="P77">
        <v>5.9</v>
      </c>
      <c r="Q77">
        <v>0</v>
      </c>
      <c r="R77">
        <v>41.7</v>
      </c>
      <c r="S77">
        <v>31.2</v>
      </c>
      <c r="T77">
        <v>25</v>
      </c>
      <c r="U77">
        <v>2.1</v>
      </c>
      <c r="V77">
        <v>2.88</v>
      </c>
      <c r="W77" t="s">
        <v>30</v>
      </c>
    </row>
    <row r="78" spans="1:23" x14ac:dyDescent="0.25">
      <c r="A78">
        <v>57</v>
      </c>
      <c r="B78" t="s">
        <v>30</v>
      </c>
      <c r="C78" t="s">
        <v>247</v>
      </c>
      <c r="D78">
        <v>1</v>
      </c>
      <c r="E78" t="s">
        <v>13</v>
      </c>
      <c r="F78" t="s">
        <v>81</v>
      </c>
      <c r="G78">
        <v>1994</v>
      </c>
      <c r="H78" s="8">
        <v>50</v>
      </c>
      <c r="I78" s="7">
        <v>6</v>
      </c>
      <c r="J78" s="7">
        <v>41.96</v>
      </c>
      <c r="K78" s="7">
        <v>124.8</v>
      </c>
      <c r="L78">
        <v>51</v>
      </c>
      <c r="M78" s="8">
        <v>79</v>
      </c>
      <c r="N78" s="8">
        <v>12</v>
      </c>
      <c r="O78" s="6">
        <f t="shared" si="1"/>
        <v>1.58</v>
      </c>
      <c r="P78">
        <v>3.2</v>
      </c>
      <c r="Q78">
        <v>12.2</v>
      </c>
      <c r="R78">
        <v>59.2</v>
      </c>
      <c r="S78">
        <v>22.4</v>
      </c>
      <c r="T78">
        <v>6.1</v>
      </c>
      <c r="U78">
        <v>0</v>
      </c>
      <c r="V78">
        <v>2.2200000000000002</v>
      </c>
      <c r="W78" t="s">
        <v>30</v>
      </c>
    </row>
    <row r="79" spans="1:23" x14ac:dyDescent="0.25">
      <c r="A79">
        <v>111</v>
      </c>
      <c r="B79" t="s">
        <v>30</v>
      </c>
      <c r="C79" t="s">
        <v>247</v>
      </c>
      <c r="D79">
        <v>2</v>
      </c>
      <c r="E79" t="s">
        <v>25</v>
      </c>
      <c r="F79" t="s">
        <v>133</v>
      </c>
      <c r="G79">
        <v>1994</v>
      </c>
      <c r="H79" s="8">
        <v>83</v>
      </c>
      <c r="I79" s="7">
        <v>4.8</v>
      </c>
      <c r="J79" s="7">
        <v>46.73</v>
      </c>
      <c r="K79" s="7">
        <v>232.1</v>
      </c>
      <c r="L79">
        <v>77.099999999999994</v>
      </c>
      <c r="M79" s="8">
        <v>529</v>
      </c>
      <c r="N79" s="8">
        <v>51</v>
      </c>
      <c r="O79" s="6">
        <f t="shared" si="1"/>
        <v>6.3734939759036147</v>
      </c>
      <c r="P79">
        <v>8.3000000000000007</v>
      </c>
      <c r="Q79">
        <v>3.7</v>
      </c>
      <c r="R79">
        <v>61</v>
      </c>
      <c r="S79">
        <v>25.6</v>
      </c>
      <c r="T79">
        <v>8.5</v>
      </c>
      <c r="U79">
        <v>1.2</v>
      </c>
      <c r="V79">
        <v>2.42</v>
      </c>
      <c r="W79" t="s">
        <v>30</v>
      </c>
    </row>
    <row r="80" spans="1:23" x14ac:dyDescent="0.25">
      <c r="A80">
        <v>113</v>
      </c>
      <c r="B80" t="s">
        <v>30</v>
      </c>
      <c r="C80" t="s">
        <v>247</v>
      </c>
      <c r="D80">
        <v>2</v>
      </c>
      <c r="E80" t="s">
        <v>22</v>
      </c>
      <c r="F80" t="s">
        <v>135</v>
      </c>
      <c r="G80">
        <v>1994</v>
      </c>
      <c r="H80" s="8">
        <v>101</v>
      </c>
      <c r="I80" s="7">
        <v>21.8</v>
      </c>
      <c r="J80" s="7">
        <v>42.04</v>
      </c>
      <c r="K80" s="7">
        <v>146.9</v>
      </c>
      <c r="L80">
        <v>50</v>
      </c>
      <c r="M80" s="8">
        <v>204</v>
      </c>
      <c r="N80" s="8">
        <v>18</v>
      </c>
      <c r="O80" s="6">
        <f t="shared" si="1"/>
        <v>2.0198019801980198</v>
      </c>
      <c r="P80">
        <v>4.0999999999999996</v>
      </c>
      <c r="Q80">
        <v>8.9</v>
      </c>
      <c r="R80">
        <v>51.5</v>
      </c>
      <c r="S80">
        <v>33.700000000000003</v>
      </c>
      <c r="T80">
        <v>5.9</v>
      </c>
      <c r="U80">
        <v>0</v>
      </c>
      <c r="V80">
        <v>2.37</v>
      </c>
      <c r="W80" t="s">
        <v>30</v>
      </c>
    </row>
    <row r="81" spans="1:23" x14ac:dyDescent="0.25">
      <c r="A81">
        <v>114</v>
      </c>
      <c r="B81" t="s">
        <v>30</v>
      </c>
      <c r="C81" t="s">
        <v>247</v>
      </c>
      <c r="D81">
        <v>2</v>
      </c>
      <c r="E81" t="s">
        <v>24</v>
      </c>
      <c r="F81" t="s">
        <v>136</v>
      </c>
      <c r="G81">
        <v>1994</v>
      </c>
      <c r="H81" s="8">
        <v>116</v>
      </c>
      <c r="I81" s="7">
        <v>36.6</v>
      </c>
      <c r="J81" s="7">
        <v>53.93</v>
      </c>
      <c r="K81" s="7">
        <v>378.1</v>
      </c>
      <c r="L81">
        <v>13.8</v>
      </c>
      <c r="M81" s="8">
        <v>41</v>
      </c>
      <c r="N81" s="8">
        <v>10</v>
      </c>
      <c r="O81" s="6">
        <f t="shared" si="1"/>
        <v>0.35344827586206895</v>
      </c>
      <c r="P81">
        <v>2.6</v>
      </c>
      <c r="Q81">
        <v>31</v>
      </c>
      <c r="R81">
        <v>56</v>
      </c>
      <c r="S81">
        <v>12.9</v>
      </c>
      <c r="T81">
        <v>0</v>
      </c>
      <c r="U81">
        <v>0</v>
      </c>
      <c r="V81">
        <v>1.82</v>
      </c>
      <c r="W81" t="s">
        <v>30</v>
      </c>
    </row>
    <row r="82" spans="1:23" x14ac:dyDescent="0.25">
      <c r="A82">
        <v>117</v>
      </c>
      <c r="B82" t="s">
        <v>30</v>
      </c>
      <c r="C82" t="s">
        <v>247</v>
      </c>
      <c r="D82">
        <v>2</v>
      </c>
      <c r="E82" t="s">
        <v>24</v>
      </c>
      <c r="F82" t="s">
        <v>139</v>
      </c>
      <c r="G82">
        <v>1995</v>
      </c>
      <c r="H82" s="8">
        <v>22</v>
      </c>
      <c r="I82" s="7">
        <v>45.5</v>
      </c>
      <c r="J82" s="7">
        <v>48.77</v>
      </c>
      <c r="K82" s="7">
        <v>304.39999999999998</v>
      </c>
      <c r="L82">
        <v>36.4</v>
      </c>
      <c r="M82" s="8">
        <v>41</v>
      </c>
      <c r="N82" s="8">
        <v>18</v>
      </c>
      <c r="O82" s="6">
        <f t="shared" si="1"/>
        <v>1.8636363636363635</v>
      </c>
      <c r="P82">
        <v>5.0999999999999996</v>
      </c>
      <c r="Q82">
        <v>40.9</v>
      </c>
      <c r="R82">
        <v>54.5</v>
      </c>
      <c r="S82">
        <v>4.5</v>
      </c>
      <c r="T82">
        <v>0</v>
      </c>
      <c r="U82">
        <v>0</v>
      </c>
      <c r="V82">
        <v>1.64</v>
      </c>
      <c r="W82" t="s">
        <v>30</v>
      </c>
    </row>
    <row r="83" spans="1:23" x14ac:dyDescent="0.25">
      <c r="A83">
        <v>116</v>
      </c>
      <c r="B83" t="s">
        <v>30</v>
      </c>
      <c r="C83" t="s">
        <v>247</v>
      </c>
      <c r="D83">
        <v>2</v>
      </c>
      <c r="E83" t="s">
        <v>22</v>
      </c>
      <c r="F83" t="s">
        <v>138</v>
      </c>
      <c r="G83">
        <v>1995</v>
      </c>
      <c r="H83" s="8">
        <v>32</v>
      </c>
      <c r="I83" s="7">
        <v>15.6</v>
      </c>
      <c r="J83" s="7">
        <v>46.75</v>
      </c>
      <c r="K83" s="7">
        <v>222.4</v>
      </c>
      <c r="L83">
        <v>54.8</v>
      </c>
      <c r="M83" s="8">
        <v>82</v>
      </c>
      <c r="N83" s="8">
        <v>24</v>
      </c>
      <c r="O83" s="6">
        <f t="shared" si="1"/>
        <v>2.5625</v>
      </c>
      <c r="P83">
        <v>4.8</v>
      </c>
      <c r="Q83">
        <v>29</v>
      </c>
      <c r="R83">
        <v>64.5</v>
      </c>
      <c r="S83">
        <v>6.5</v>
      </c>
      <c r="T83">
        <v>0</v>
      </c>
      <c r="U83">
        <v>0</v>
      </c>
      <c r="V83">
        <v>1.78</v>
      </c>
      <c r="W83" t="s">
        <v>30</v>
      </c>
    </row>
    <row r="84" spans="1:23" x14ac:dyDescent="0.25">
      <c r="A84">
        <v>101</v>
      </c>
      <c r="B84" t="s">
        <v>30</v>
      </c>
      <c r="C84" t="s">
        <v>247</v>
      </c>
      <c r="D84">
        <v>1</v>
      </c>
      <c r="E84" t="s">
        <v>21</v>
      </c>
      <c r="F84" s="8" t="s">
        <v>124</v>
      </c>
      <c r="G84">
        <v>1995</v>
      </c>
      <c r="H84" s="8">
        <v>43</v>
      </c>
      <c r="I84" s="7">
        <v>11.6</v>
      </c>
      <c r="J84" s="7">
        <v>48.35</v>
      </c>
      <c r="K84" s="7">
        <v>219.1</v>
      </c>
      <c r="L84">
        <v>33.299999999999997</v>
      </c>
      <c r="M84" s="8">
        <v>32</v>
      </c>
      <c r="N84" s="8">
        <v>6</v>
      </c>
      <c r="O84" s="6">
        <f t="shared" si="1"/>
        <v>0.7441860465116279</v>
      </c>
      <c r="P84">
        <v>2.2999999999999998</v>
      </c>
      <c r="Q84">
        <v>54.8</v>
      </c>
      <c r="R84">
        <v>42.9</v>
      </c>
      <c r="S84">
        <v>2.4</v>
      </c>
      <c r="T84">
        <v>0</v>
      </c>
      <c r="U84">
        <v>0</v>
      </c>
      <c r="V84">
        <v>1.48</v>
      </c>
      <c r="W84" t="s">
        <v>30</v>
      </c>
    </row>
    <row r="85" spans="1:23" x14ac:dyDescent="0.25">
      <c r="A85">
        <v>31</v>
      </c>
      <c r="B85" t="s">
        <v>30</v>
      </c>
      <c r="C85" t="s">
        <v>247</v>
      </c>
      <c r="D85">
        <v>2</v>
      </c>
      <c r="E85" t="s">
        <v>10</v>
      </c>
      <c r="F85" t="s">
        <v>55</v>
      </c>
      <c r="G85">
        <v>1995</v>
      </c>
      <c r="H85" s="8">
        <v>45</v>
      </c>
      <c r="I85" s="7">
        <v>77.8</v>
      </c>
      <c r="J85" s="7">
        <v>47.37</v>
      </c>
      <c r="K85" s="7">
        <v>263</v>
      </c>
      <c r="L85">
        <v>75</v>
      </c>
      <c r="M85" s="8">
        <v>390</v>
      </c>
      <c r="N85" s="8">
        <v>54</v>
      </c>
      <c r="O85" s="6">
        <f t="shared" si="1"/>
        <v>8.6666666666666661</v>
      </c>
      <c r="P85">
        <v>11.8</v>
      </c>
      <c r="Q85">
        <v>2.2999999999999998</v>
      </c>
      <c r="R85">
        <v>45.5</v>
      </c>
      <c r="S85">
        <v>45.5</v>
      </c>
      <c r="T85">
        <v>6.8</v>
      </c>
      <c r="U85">
        <v>0</v>
      </c>
      <c r="V85">
        <v>2.57</v>
      </c>
      <c r="W85" t="s">
        <v>30</v>
      </c>
    </row>
    <row r="86" spans="1:23" x14ac:dyDescent="0.25">
      <c r="A86">
        <v>53</v>
      </c>
      <c r="B86" t="s">
        <v>30</v>
      </c>
      <c r="C86" t="s">
        <v>247</v>
      </c>
      <c r="D86">
        <v>2</v>
      </c>
      <c r="E86" t="s">
        <v>12</v>
      </c>
      <c r="F86" t="s">
        <v>77</v>
      </c>
      <c r="G86">
        <v>1995</v>
      </c>
      <c r="H86" s="8">
        <v>51</v>
      </c>
      <c r="I86" s="7">
        <v>51</v>
      </c>
      <c r="J86" s="7">
        <v>53.89</v>
      </c>
      <c r="K86" s="7">
        <v>296.2</v>
      </c>
      <c r="L86">
        <v>68.599999999999994</v>
      </c>
      <c r="M86" s="8">
        <v>378</v>
      </c>
      <c r="N86" s="8">
        <v>62</v>
      </c>
      <c r="O86" s="6">
        <f t="shared" si="1"/>
        <v>7.4117647058823533</v>
      </c>
      <c r="P86">
        <v>10.8</v>
      </c>
      <c r="Q86">
        <v>2</v>
      </c>
      <c r="R86">
        <v>33.299999999999997</v>
      </c>
      <c r="S86">
        <v>62.7</v>
      </c>
      <c r="T86">
        <v>2</v>
      </c>
      <c r="U86">
        <v>0</v>
      </c>
      <c r="V86">
        <v>2.65</v>
      </c>
      <c r="W86" t="s">
        <v>30</v>
      </c>
    </row>
    <row r="87" spans="1:23" x14ac:dyDescent="0.25">
      <c r="A87">
        <v>45</v>
      </c>
      <c r="B87" t="s">
        <v>30</v>
      </c>
      <c r="C87" t="s">
        <v>247</v>
      </c>
      <c r="D87">
        <v>2</v>
      </c>
      <c r="E87" t="s">
        <v>11</v>
      </c>
      <c r="F87" t="s">
        <v>69</v>
      </c>
      <c r="G87">
        <v>1995</v>
      </c>
      <c r="H87" s="8">
        <v>61</v>
      </c>
      <c r="I87" s="7">
        <v>0</v>
      </c>
      <c r="J87" s="7">
        <v>40.93</v>
      </c>
      <c r="K87" s="7">
        <v>124.6</v>
      </c>
      <c r="L87">
        <v>72.099999999999994</v>
      </c>
      <c r="M87" s="8">
        <v>427</v>
      </c>
      <c r="N87" s="8">
        <v>53</v>
      </c>
      <c r="O87" s="6">
        <f t="shared" si="1"/>
        <v>7</v>
      </c>
      <c r="P87">
        <v>9.6999999999999993</v>
      </c>
      <c r="Q87">
        <v>3.3</v>
      </c>
      <c r="R87">
        <v>59</v>
      </c>
      <c r="S87">
        <v>34.4</v>
      </c>
      <c r="T87">
        <v>3.3</v>
      </c>
      <c r="U87">
        <v>0</v>
      </c>
      <c r="V87">
        <v>2.38</v>
      </c>
      <c r="W87" t="s">
        <v>30</v>
      </c>
    </row>
    <row r="88" spans="1:23" x14ac:dyDescent="0.25">
      <c r="A88">
        <v>115</v>
      </c>
      <c r="B88" t="s">
        <v>30</v>
      </c>
      <c r="C88" t="s">
        <v>247</v>
      </c>
      <c r="D88">
        <v>2</v>
      </c>
      <c r="E88" t="s">
        <v>23</v>
      </c>
      <c r="F88" t="s">
        <v>137</v>
      </c>
      <c r="G88">
        <v>1995</v>
      </c>
      <c r="H88" s="8">
        <v>82</v>
      </c>
      <c r="I88" s="7">
        <v>49.4</v>
      </c>
      <c r="J88" s="7">
        <v>48.84</v>
      </c>
      <c r="K88" s="7">
        <v>295.7</v>
      </c>
      <c r="L88">
        <v>81.7</v>
      </c>
      <c r="M88" s="8">
        <v>442</v>
      </c>
      <c r="N88" s="8">
        <v>44</v>
      </c>
      <c r="O88" s="6">
        <f t="shared" si="1"/>
        <v>5.3902439024390247</v>
      </c>
      <c r="P88">
        <v>6.6</v>
      </c>
      <c r="Q88">
        <v>17.3</v>
      </c>
      <c r="R88">
        <v>56.8</v>
      </c>
      <c r="S88">
        <v>25.9</v>
      </c>
      <c r="T88">
        <v>0</v>
      </c>
      <c r="U88">
        <v>0</v>
      </c>
      <c r="V88">
        <v>2.09</v>
      </c>
      <c r="W88" t="s">
        <v>30</v>
      </c>
    </row>
    <row r="89" spans="1:23" x14ac:dyDescent="0.25">
      <c r="A89">
        <v>46</v>
      </c>
      <c r="B89" t="s">
        <v>30</v>
      </c>
      <c r="C89" t="s">
        <v>247</v>
      </c>
      <c r="D89">
        <v>2</v>
      </c>
      <c r="E89" t="s">
        <v>11</v>
      </c>
      <c r="F89" t="s">
        <v>70</v>
      </c>
      <c r="G89">
        <v>1995</v>
      </c>
      <c r="H89" s="8">
        <v>90</v>
      </c>
      <c r="I89" s="7">
        <v>22.2</v>
      </c>
      <c r="J89" s="7">
        <v>39.43</v>
      </c>
      <c r="K89" s="7">
        <v>105.2</v>
      </c>
      <c r="L89">
        <v>86.7</v>
      </c>
      <c r="M89" s="8">
        <v>959</v>
      </c>
      <c r="N89" s="8">
        <v>53</v>
      </c>
      <c r="O89" s="6">
        <f t="shared" si="1"/>
        <v>10.655555555555555</v>
      </c>
      <c r="P89">
        <v>12.3</v>
      </c>
      <c r="Q89">
        <v>14.6</v>
      </c>
      <c r="R89">
        <v>69.7</v>
      </c>
      <c r="S89">
        <v>10.1</v>
      </c>
      <c r="T89">
        <v>5.6</v>
      </c>
      <c r="U89">
        <v>0</v>
      </c>
      <c r="V89">
        <v>2.0699999999999998</v>
      </c>
      <c r="W89" t="s">
        <v>30</v>
      </c>
    </row>
    <row r="90" spans="1:23" x14ac:dyDescent="0.25">
      <c r="A90">
        <v>118</v>
      </c>
      <c r="B90" t="s">
        <v>30</v>
      </c>
      <c r="C90" t="s">
        <v>247</v>
      </c>
      <c r="D90">
        <v>2</v>
      </c>
      <c r="E90" t="s">
        <v>24</v>
      </c>
      <c r="F90" t="s">
        <v>140</v>
      </c>
      <c r="G90">
        <v>1995</v>
      </c>
      <c r="H90" s="8">
        <v>95</v>
      </c>
      <c r="I90" s="7">
        <v>20</v>
      </c>
      <c r="J90" s="7">
        <v>55.28</v>
      </c>
      <c r="K90" s="7">
        <v>390.8</v>
      </c>
      <c r="L90">
        <v>20.100000000000001</v>
      </c>
      <c r="M90" s="8">
        <v>52</v>
      </c>
      <c r="N90" s="8">
        <v>10</v>
      </c>
      <c r="O90" s="6">
        <f t="shared" ref="O90:O121" si="2">M90/H90</f>
        <v>0.54736842105263162</v>
      </c>
      <c r="P90">
        <v>2.7</v>
      </c>
      <c r="Q90">
        <v>37.9</v>
      </c>
      <c r="R90">
        <v>57.9</v>
      </c>
      <c r="S90">
        <v>4.2</v>
      </c>
      <c r="T90">
        <v>0</v>
      </c>
      <c r="U90">
        <v>0</v>
      </c>
      <c r="V90">
        <v>1.66</v>
      </c>
      <c r="W90" t="s">
        <v>30</v>
      </c>
    </row>
    <row r="91" spans="1:23" x14ac:dyDescent="0.25">
      <c r="A91">
        <v>58</v>
      </c>
      <c r="B91" t="s">
        <v>30</v>
      </c>
      <c r="C91" t="s">
        <v>247</v>
      </c>
      <c r="D91">
        <v>1</v>
      </c>
      <c r="E91" t="s">
        <v>13</v>
      </c>
      <c r="F91" t="s">
        <v>82</v>
      </c>
      <c r="G91">
        <v>1995</v>
      </c>
      <c r="H91" s="8">
        <v>99</v>
      </c>
      <c r="I91" s="7">
        <v>61.6</v>
      </c>
      <c r="J91" s="7">
        <v>48.47</v>
      </c>
      <c r="K91" s="7">
        <v>199.3</v>
      </c>
      <c r="L91">
        <v>50.5</v>
      </c>
      <c r="M91" s="8">
        <v>274</v>
      </c>
      <c r="N91" s="8">
        <v>34</v>
      </c>
      <c r="O91" s="6">
        <f t="shared" si="2"/>
        <v>2.7676767676767677</v>
      </c>
      <c r="P91">
        <v>5.5</v>
      </c>
      <c r="Q91">
        <v>16.2</v>
      </c>
      <c r="R91">
        <v>77.8</v>
      </c>
      <c r="S91">
        <v>6.1</v>
      </c>
      <c r="T91">
        <v>0</v>
      </c>
      <c r="U91">
        <v>0</v>
      </c>
      <c r="V91">
        <v>1.9</v>
      </c>
      <c r="W91" t="s">
        <v>30</v>
      </c>
    </row>
    <row r="92" spans="1:23" x14ac:dyDescent="0.25">
      <c r="A92">
        <v>30</v>
      </c>
      <c r="B92" t="s">
        <v>30</v>
      </c>
      <c r="C92" t="s">
        <v>247</v>
      </c>
      <c r="D92">
        <v>2</v>
      </c>
      <c r="E92" t="s">
        <v>10</v>
      </c>
      <c r="F92" t="s">
        <v>54</v>
      </c>
      <c r="G92">
        <v>1995</v>
      </c>
      <c r="H92" s="8">
        <v>104</v>
      </c>
      <c r="I92" s="7">
        <v>21.2</v>
      </c>
      <c r="J92" s="7">
        <v>46.37</v>
      </c>
      <c r="K92" s="7">
        <v>212.2</v>
      </c>
      <c r="L92">
        <v>71.2</v>
      </c>
      <c r="M92" s="8">
        <v>851</v>
      </c>
      <c r="N92" s="8">
        <v>58</v>
      </c>
      <c r="O92" s="6">
        <f t="shared" si="2"/>
        <v>8.1826923076923084</v>
      </c>
      <c r="P92">
        <v>11.5</v>
      </c>
      <c r="Q92">
        <v>4.8</v>
      </c>
      <c r="R92">
        <v>38.5</v>
      </c>
      <c r="S92">
        <v>37.5</v>
      </c>
      <c r="T92">
        <v>14.4</v>
      </c>
      <c r="U92">
        <v>4.8</v>
      </c>
      <c r="V92">
        <v>2.76</v>
      </c>
      <c r="W92" t="s">
        <v>30</v>
      </c>
    </row>
    <row r="93" spans="1:23" x14ac:dyDescent="0.25">
      <c r="A93">
        <v>10</v>
      </c>
      <c r="B93" t="s">
        <v>30</v>
      </c>
      <c r="C93" t="s">
        <v>247</v>
      </c>
      <c r="D93">
        <v>2</v>
      </c>
      <c r="E93" t="s">
        <v>9</v>
      </c>
      <c r="F93" s="9" t="s">
        <v>34</v>
      </c>
      <c r="G93">
        <v>1995</v>
      </c>
      <c r="H93" s="8">
        <v>114</v>
      </c>
      <c r="I93" s="7">
        <v>0</v>
      </c>
      <c r="J93" s="7">
        <v>40.049999999999997</v>
      </c>
      <c r="K93" s="7">
        <v>125.3</v>
      </c>
      <c r="L93">
        <v>66.400000000000006</v>
      </c>
      <c r="M93" s="8">
        <v>539</v>
      </c>
      <c r="N93" s="8">
        <v>35</v>
      </c>
      <c r="O93" s="6">
        <f t="shared" si="2"/>
        <v>4.7280701754385968</v>
      </c>
      <c r="P93">
        <v>5.7</v>
      </c>
      <c r="Q93">
        <v>17.7</v>
      </c>
      <c r="R93">
        <v>55.8</v>
      </c>
      <c r="S93">
        <v>17.7</v>
      </c>
      <c r="T93">
        <v>6.2</v>
      </c>
      <c r="U93">
        <v>2.7</v>
      </c>
      <c r="V93">
        <v>2.2000000000000002</v>
      </c>
      <c r="W93" t="s">
        <v>30</v>
      </c>
    </row>
    <row r="94" spans="1:23" x14ac:dyDescent="0.25">
      <c r="A94">
        <v>29</v>
      </c>
      <c r="B94" t="s">
        <v>30</v>
      </c>
      <c r="C94" t="s">
        <v>247</v>
      </c>
      <c r="D94">
        <v>2</v>
      </c>
      <c r="E94" t="s">
        <v>10</v>
      </c>
      <c r="F94" t="s">
        <v>53</v>
      </c>
      <c r="G94">
        <v>1995</v>
      </c>
      <c r="H94" s="8">
        <v>193</v>
      </c>
      <c r="I94" s="7">
        <v>4.0999999999999996</v>
      </c>
      <c r="J94" s="7">
        <v>38.15</v>
      </c>
      <c r="K94" s="7">
        <v>110.7</v>
      </c>
      <c r="L94">
        <v>77.2</v>
      </c>
      <c r="M94" s="8">
        <v>1654</v>
      </c>
      <c r="N94" s="8">
        <v>53</v>
      </c>
      <c r="O94" s="6">
        <f t="shared" si="2"/>
        <v>8.5699481865284977</v>
      </c>
      <c r="P94">
        <v>11.1</v>
      </c>
      <c r="Q94">
        <v>5.2</v>
      </c>
      <c r="R94">
        <v>61.5</v>
      </c>
      <c r="S94">
        <v>22.9</v>
      </c>
      <c r="T94">
        <v>8.3000000000000007</v>
      </c>
      <c r="U94">
        <v>2.1</v>
      </c>
      <c r="V94">
        <v>2.41</v>
      </c>
      <c r="W94" t="s">
        <v>30</v>
      </c>
    </row>
    <row r="95" spans="1:23" x14ac:dyDescent="0.25">
      <c r="A95">
        <v>121</v>
      </c>
      <c r="B95" t="s">
        <v>30</v>
      </c>
      <c r="C95" t="s">
        <v>247</v>
      </c>
      <c r="D95">
        <v>2</v>
      </c>
      <c r="E95" t="s">
        <v>24</v>
      </c>
      <c r="F95" t="s">
        <v>143</v>
      </c>
      <c r="G95">
        <v>1996</v>
      </c>
      <c r="H95" s="8">
        <v>15</v>
      </c>
      <c r="I95" s="7">
        <v>0</v>
      </c>
      <c r="J95" s="7">
        <v>44.23</v>
      </c>
      <c r="K95" s="7">
        <v>228.1</v>
      </c>
      <c r="L95">
        <v>26.7</v>
      </c>
      <c r="M95" s="8">
        <v>42</v>
      </c>
      <c r="N95" s="8">
        <v>30</v>
      </c>
      <c r="O95" s="6">
        <f t="shared" si="2"/>
        <v>2.8</v>
      </c>
      <c r="P95">
        <v>10.5</v>
      </c>
      <c r="Q95">
        <v>66.7</v>
      </c>
      <c r="R95">
        <v>20</v>
      </c>
      <c r="S95">
        <v>6.7</v>
      </c>
      <c r="T95">
        <v>6.7</v>
      </c>
      <c r="U95">
        <v>0</v>
      </c>
      <c r="V95">
        <v>1.53</v>
      </c>
      <c r="W95" t="s">
        <v>30</v>
      </c>
    </row>
    <row r="96" spans="1:23" x14ac:dyDescent="0.25">
      <c r="A96">
        <v>54</v>
      </c>
      <c r="B96" t="s">
        <v>30</v>
      </c>
      <c r="C96" t="s">
        <v>247</v>
      </c>
      <c r="D96">
        <v>2</v>
      </c>
      <c r="E96" t="s">
        <v>12</v>
      </c>
      <c r="F96" t="s">
        <v>78</v>
      </c>
      <c r="G96">
        <v>1996</v>
      </c>
      <c r="H96" s="8">
        <v>21</v>
      </c>
      <c r="I96" s="7">
        <v>28.6</v>
      </c>
      <c r="J96" s="7">
        <v>51.6</v>
      </c>
      <c r="K96" s="7">
        <v>297.89999999999998</v>
      </c>
      <c r="L96">
        <v>85.7</v>
      </c>
      <c r="M96" s="8">
        <v>259</v>
      </c>
      <c r="N96" s="8">
        <v>61</v>
      </c>
      <c r="O96" s="6">
        <f t="shared" si="2"/>
        <v>12.333333333333334</v>
      </c>
      <c r="P96">
        <v>14.4</v>
      </c>
      <c r="Q96">
        <v>0</v>
      </c>
      <c r="R96">
        <v>57.1</v>
      </c>
      <c r="S96">
        <v>42.9</v>
      </c>
      <c r="T96">
        <v>0</v>
      </c>
      <c r="U96">
        <v>0</v>
      </c>
      <c r="V96">
        <v>2.4300000000000002</v>
      </c>
      <c r="W96" t="s">
        <v>30</v>
      </c>
    </row>
    <row r="97" spans="1:23" x14ac:dyDescent="0.25">
      <c r="A97">
        <v>47</v>
      </c>
      <c r="B97" t="s">
        <v>30</v>
      </c>
      <c r="C97" t="s">
        <v>247</v>
      </c>
      <c r="D97">
        <v>2</v>
      </c>
      <c r="E97" t="s">
        <v>11</v>
      </c>
      <c r="F97" t="s">
        <v>71</v>
      </c>
      <c r="G97">
        <v>1996</v>
      </c>
      <c r="H97" s="8">
        <v>36</v>
      </c>
      <c r="I97" s="7">
        <v>0</v>
      </c>
      <c r="J97" s="7">
        <v>43.19</v>
      </c>
      <c r="K97" s="7">
        <v>138.30000000000001</v>
      </c>
      <c r="L97">
        <v>69.400000000000006</v>
      </c>
      <c r="M97" s="8">
        <v>185</v>
      </c>
      <c r="N97" s="8">
        <v>16</v>
      </c>
      <c r="O97" s="6">
        <f t="shared" si="2"/>
        <v>5.1388888888888893</v>
      </c>
      <c r="P97">
        <v>7.4</v>
      </c>
      <c r="Q97">
        <v>25</v>
      </c>
      <c r="R97">
        <v>47.2</v>
      </c>
      <c r="S97">
        <v>25</v>
      </c>
      <c r="T97">
        <v>2.8</v>
      </c>
      <c r="U97">
        <v>0</v>
      </c>
      <c r="V97">
        <v>2.06</v>
      </c>
      <c r="W97" t="s">
        <v>30</v>
      </c>
    </row>
    <row r="98" spans="1:23" x14ac:dyDescent="0.25">
      <c r="A98">
        <v>122</v>
      </c>
      <c r="B98" t="s">
        <v>30</v>
      </c>
      <c r="C98" t="s">
        <v>247</v>
      </c>
      <c r="D98">
        <v>2</v>
      </c>
      <c r="E98" t="s">
        <v>24</v>
      </c>
      <c r="F98" t="s">
        <v>144</v>
      </c>
      <c r="G98">
        <v>1996</v>
      </c>
      <c r="H98" s="8">
        <v>37</v>
      </c>
      <c r="I98" s="7">
        <v>56.8</v>
      </c>
      <c r="J98" s="7">
        <v>47.69</v>
      </c>
      <c r="K98" s="7">
        <v>266.8</v>
      </c>
      <c r="L98">
        <v>21.6</v>
      </c>
      <c r="M98" s="8">
        <v>31</v>
      </c>
      <c r="N98" s="8">
        <v>16</v>
      </c>
      <c r="O98" s="6">
        <f t="shared" si="2"/>
        <v>0.83783783783783783</v>
      </c>
      <c r="P98">
        <v>3.9</v>
      </c>
      <c r="Q98">
        <v>59.5</v>
      </c>
      <c r="R98">
        <v>40.5</v>
      </c>
      <c r="S98">
        <v>0</v>
      </c>
      <c r="T98">
        <v>0</v>
      </c>
      <c r="U98">
        <v>0</v>
      </c>
      <c r="V98">
        <v>1.4</v>
      </c>
      <c r="W98" t="s">
        <v>30</v>
      </c>
    </row>
    <row r="99" spans="1:23" x14ac:dyDescent="0.25">
      <c r="A99">
        <v>120</v>
      </c>
      <c r="B99" t="s">
        <v>30</v>
      </c>
      <c r="C99" t="s">
        <v>247</v>
      </c>
      <c r="D99">
        <v>2</v>
      </c>
      <c r="E99" t="s">
        <v>22</v>
      </c>
      <c r="F99" t="s">
        <v>142</v>
      </c>
      <c r="G99">
        <v>1996</v>
      </c>
      <c r="H99" s="8">
        <v>47</v>
      </c>
      <c r="I99" s="7">
        <v>14.9</v>
      </c>
      <c r="J99" s="7">
        <v>49.27</v>
      </c>
      <c r="K99" s="7">
        <v>239.5</v>
      </c>
      <c r="L99">
        <v>68.099999999999994</v>
      </c>
      <c r="M99" s="8">
        <v>133</v>
      </c>
      <c r="N99" s="8">
        <v>29</v>
      </c>
      <c r="O99" s="6">
        <f t="shared" si="2"/>
        <v>2.8297872340425534</v>
      </c>
      <c r="P99">
        <v>4.2</v>
      </c>
      <c r="Q99">
        <v>48.9</v>
      </c>
      <c r="R99">
        <v>48.9</v>
      </c>
      <c r="S99">
        <v>2.1</v>
      </c>
      <c r="T99">
        <v>0</v>
      </c>
      <c r="U99">
        <v>0</v>
      </c>
      <c r="V99">
        <v>1.53</v>
      </c>
      <c r="W99" t="s">
        <v>30</v>
      </c>
    </row>
    <row r="100" spans="1:23" x14ac:dyDescent="0.25">
      <c r="A100">
        <v>60</v>
      </c>
      <c r="B100" t="s">
        <v>30</v>
      </c>
      <c r="C100" t="s">
        <v>247</v>
      </c>
      <c r="D100">
        <v>1</v>
      </c>
      <c r="E100" t="s">
        <v>13</v>
      </c>
      <c r="F100" t="s">
        <v>84</v>
      </c>
      <c r="G100">
        <v>1996</v>
      </c>
      <c r="H100" s="8">
        <v>50</v>
      </c>
      <c r="I100" s="7">
        <v>56</v>
      </c>
      <c r="J100" s="7">
        <v>47.84</v>
      </c>
      <c r="K100" s="7">
        <v>191.4</v>
      </c>
      <c r="L100">
        <v>78</v>
      </c>
      <c r="M100" s="8">
        <v>185</v>
      </c>
      <c r="N100" s="8">
        <v>15</v>
      </c>
      <c r="O100" s="6">
        <f t="shared" si="2"/>
        <v>3.7</v>
      </c>
      <c r="P100">
        <v>4.7</v>
      </c>
      <c r="Q100">
        <v>22</v>
      </c>
      <c r="R100">
        <v>64</v>
      </c>
      <c r="S100">
        <v>12</v>
      </c>
      <c r="T100">
        <v>2</v>
      </c>
      <c r="U100">
        <v>0</v>
      </c>
      <c r="V100">
        <v>1.94</v>
      </c>
      <c r="W100" t="s">
        <v>30</v>
      </c>
    </row>
    <row r="101" spans="1:23" x14ac:dyDescent="0.25">
      <c r="A101">
        <v>102</v>
      </c>
      <c r="B101" t="s">
        <v>30</v>
      </c>
      <c r="C101" t="s">
        <v>247</v>
      </c>
      <c r="D101">
        <v>1</v>
      </c>
      <c r="E101" t="s">
        <v>21</v>
      </c>
      <c r="F101" s="8" t="s">
        <v>125</v>
      </c>
      <c r="G101">
        <v>1996</v>
      </c>
      <c r="H101" s="8">
        <v>50</v>
      </c>
      <c r="I101" s="7">
        <v>100</v>
      </c>
      <c r="J101" s="7">
        <v>58.58</v>
      </c>
      <c r="K101" s="7">
        <v>341.9</v>
      </c>
      <c r="L101">
        <v>30.6</v>
      </c>
      <c r="M101" s="8">
        <v>53</v>
      </c>
      <c r="N101" s="8">
        <v>12</v>
      </c>
      <c r="O101" s="6">
        <f t="shared" si="2"/>
        <v>1.06</v>
      </c>
      <c r="P101">
        <v>3.5</v>
      </c>
      <c r="Q101">
        <v>26.5</v>
      </c>
      <c r="R101">
        <v>63.3</v>
      </c>
      <c r="S101">
        <v>10.199999999999999</v>
      </c>
      <c r="T101">
        <v>0</v>
      </c>
      <c r="U101">
        <v>0</v>
      </c>
      <c r="V101">
        <v>1.84</v>
      </c>
      <c r="W101" t="s">
        <v>30</v>
      </c>
    </row>
    <row r="102" spans="1:23" x14ac:dyDescent="0.25">
      <c r="A102">
        <v>11</v>
      </c>
      <c r="B102" t="s">
        <v>30</v>
      </c>
      <c r="C102" t="s">
        <v>247</v>
      </c>
      <c r="D102">
        <v>2</v>
      </c>
      <c r="E102" t="s">
        <v>9</v>
      </c>
      <c r="F102" t="s">
        <v>35</v>
      </c>
      <c r="G102">
        <v>1996</v>
      </c>
      <c r="H102" s="8">
        <v>51</v>
      </c>
      <c r="I102" s="7">
        <v>35.299999999999997</v>
      </c>
      <c r="J102" s="7">
        <v>38.64</v>
      </c>
      <c r="K102" s="7">
        <v>105.3</v>
      </c>
      <c r="L102">
        <v>79.599999999999994</v>
      </c>
      <c r="M102" s="8">
        <v>275</v>
      </c>
      <c r="N102" s="8">
        <v>23</v>
      </c>
      <c r="O102" s="6">
        <f t="shared" si="2"/>
        <v>5.3921568627450984</v>
      </c>
      <c r="P102">
        <v>7.1</v>
      </c>
      <c r="Q102">
        <v>16.3</v>
      </c>
      <c r="R102">
        <v>69.400000000000006</v>
      </c>
      <c r="S102">
        <v>12.2</v>
      </c>
      <c r="T102">
        <v>2</v>
      </c>
      <c r="U102">
        <v>0</v>
      </c>
      <c r="V102">
        <v>2</v>
      </c>
      <c r="W102" t="s">
        <v>30</v>
      </c>
    </row>
    <row r="103" spans="1:23" x14ac:dyDescent="0.25">
      <c r="A103">
        <v>12</v>
      </c>
      <c r="B103" t="s">
        <v>30</v>
      </c>
      <c r="C103" t="s">
        <v>247</v>
      </c>
      <c r="D103">
        <v>2</v>
      </c>
      <c r="E103" t="s">
        <v>9</v>
      </c>
      <c r="F103" t="s">
        <v>36</v>
      </c>
      <c r="G103">
        <v>1996</v>
      </c>
      <c r="H103" s="8">
        <v>55</v>
      </c>
      <c r="I103" s="7">
        <v>32.700000000000003</v>
      </c>
      <c r="J103" s="7">
        <v>45.35</v>
      </c>
      <c r="K103" s="7">
        <v>185</v>
      </c>
      <c r="L103">
        <v>72.7</v>
      </c>
      <c r="M103" s="8">
        <v>277</v>
      </c>
      <c r="N103" s="8">
        <v>38</v>
      </c>
      <c r="O103" s="6">
        <f t="shared" si="2"/>
        <v>5.0363636363636362</v>
      </c>
      <c r="P103">
        <v>6.9</v>
      </c>
      <c r="Q103">
        <v>12.7</v>
      </c>
      <c r="R103">
        <v>67.3</v>
      </c>
      <c r="S103">
        <v>20</v>
      </c>
      <c r="T103">
        <v>0</v>
      </c>
      <c r="U103">
        <v>0</v>
      </c>
      <c r="V103">
        <v>2.0699999999999998</v>
      </c>
      <c r="W103" t="s">
        <v>30</v>
      </c>
    </row>
    <row r="104" spans="1:23" x14ac:dyDescent="0.25">
      <c r="A104">
        <v>33</v>
      </c>
      <c r="B104" t="s">
        <v>30</v>
      </c>
      <c r="C104" t="s">
        <v>247</v>
      </c>
      <c r="D104">
        <v>2</v>
      </c>
      <c r="E104" t="s">
        <v>10</v>
      </c>
      <c r="F104" t="s">
        <v>57</v>
      </c>
      <c r="G104">
        <v>1996</v>
      </c>
      <c r="H104" s="8">
        <v>100</v>
      </c>
      <c r="I104" s="7">
        <v>97</v>
      </c>
      <c r="J104" s="7">
        <v>45.86</v>
      </c>
      <c r="K104" s="7">
        <v>181.8</v>
      </c>
      <c r="L104">
        <v>94</v>
      </c>
      <c r="M104" s="8">
        <v>988</v>
      </c>
      <c r="N104" s="8">
        <v>52</v>
      </c>
      <c r="O104" s="6">
        <f t="shared" si="2"/>
        <v>9.8800000000000008</v>
      </c>
      <c r="P104">
        <v>10.5</v>
      </c>
      <c r="Q104">
        <v>1</v>
      </c>
      <c r="R104">
        <v>70</v>
      </c>
      <c r="S104">
        <v>28</v>
      </c>
      <c r="T104">
        <v>1</v>
      </c>
      <c r="U104">
        <v>0</v>
      </c>
      <c r="V104">
        <v>2.29</v>
      </c>
      <c r="W104" t="s">
        <v>30</v>
      </c>
    </row>
    <row r="105" spans="1:23" x14ac:dyDescent="0.25">
      <c r="A105">
        <v>32</v>
      </c>
      <c r="B105" t="s">
        <v>30</v>
      </c>
      <c r="C105" t="s">
        <v>247</v>
      </c>
      <c r="D105">
        <v>2</v>
      </c>
      <c r="E105" t="s">
        <v>10</v>
      </c>
      <c r="F105" t="s">
        <v>56</v>
      </c>
      <c r="G105">
        <v>1996</v>
      </c>
      <c r="H105" s="8">
        <v>105</v>
      </c>
      <c r="I105" s="7">
        <v>0</v>
      </c>
      <c r="J105" s="7">
        <v>38.270000000000003</v>
      </c>
      <c r="K105" s="7">
        <v>111.3</v>
      </c>
      <c r="L105">
        <v>69.5</v>
      </c>
      <c r="M105" s="8">
        <v>627</v>
      </c>
      <c r="N105" s="8">
        <v>36</v>
      </c>
      <c r="O105" s="6">
        <f t="shared" si="2"/>
        <v>5.9714285714285715</v>
      </c>
      <c r="P105">
        <v>8.6</v>
      </c>
      <c r="Q105">
        <v>18.100000000000001</v>
      </c>
      <c r="R105">
        <v>45.7</v>
      </c>
      <c r="S105">
        <v>27.6</v>
      </c>
      <c r="T105">
        <v>8.6</v>
      </c>
      <c r="U105">
        <v>0</v>
      </c>
      <c r="V105">
        <v>2.27</v>
      </c>
      <c r="W105" t="s">
        <v>30</v>
      </c>
    </row>
    <row r="106" spans="1:23" x14ac:dyDescent="0.25">
      <c r="A106">
        <v>59</v>
      </c>
      <c r="B106" t="s">
        <v>30</v>
      </c>
      <c r="C106" t="s">
        <v>247</v>
      </c>
      <c r="D106">
        <v>1</v>
      </c>
      <c r="E106" t="s">
        <v>13</v>
      </c>
      <c r="F106" t="s">
        <v>83</v>
      </c>
      <c r="G106">
        <v>1996</v>
      </c>
      <c r="H106" s="8">
        <v>109</v>
      </c>
      <c r="I106" s="7">
        <v>60.6</v>
      </c>
      <c r="J106" s="7">
        <v>49.03</v>
      </c>
      <c r="K106" s="7">
        <v>197.3</v>
      </c>
      <c r="L106">
        <v>46.8</v>
      </c>
      <c r="M106" s="8">
        <v>184</v>
      </c>
      <c r="N106" s="8">
        <v>13</v>
      </c>
      <c r="O106" s="6">
        <f t="shared" si="2"/>
        <v>1.6880733944954129</v>
      </c>
      <c r="P106">
        <v>3.6</v>
      </c>
      <c r="Q106">
        <v>43.1</v>
      </c>
      <c r="R106">
        <v>50.5</v>
      </c>
      <c r="S106">
        <v>6.4</v>
      </c>
      <c r="T106">
        <v>0</v>
      </c>
      <c r="U106">
        <v>0</v>
      </c>
      <c r="V106">
        <v>1.63</v>
      </c>
      <c r="W106" t="s">
        <v>30</v>
      </c>
    </row>
    <row r="107" spans="1:23" x14ac:dyDescent="0.25">
      <c r="A107">
        <v>119</v>
      </c>
      <c r="B107" t="s">
        <v>30</v>
      </c>
      <c r="C107" t="s">
        <v>247</v>
      </c>
      <c r="D107">
        <v>2</v>
      </c>
      <c r="E107" t="s">
        <v>27</v>
      </c>
      <c r="F107" t="s">
        <v>141</v>
      </c>
      <c r="G107">
        <v>1996</v>
      </c>
      <c r="H107" s="8">
        <v>381</v>
      </c>
      <c r="I107" s="7">
        <v>33.799999999999997</v>
      </c>
      <c r="J107" s="7">
        <v>48.95</v>
      </c>
      <c r="K107" s="7">
        <v>260.3</v>
      </c>
      <c r="L107">
        <v>8.6999999999999993</v>
      </c>
      <c r="M107" s="8">
        <v>73</v>
      </c>
      <c r="N107" s="8">
        <v>19</v>
      </c>
      <c r="O107" s="6">
        <f t="shared" si="2"/>
        <v>0.19160104986876642</v>
      </c>
      <c r="P107">
        <v>2.2000000000000002</v>
      </c>
      <c r="Q107">
        <v>44.1</v>
      </c>
      <c r="R107">
        <v>47.8</v>
      </c>
      <c r="S107">
        <v>8.1999999999999993</v>
      </c>
      <c r="T107">
        <v>0</v>
      </c>
      <c r="U107">
        <v>0</v>
      </c>
      <c r="V107">
        <v>1.64</v>
      </c>
      <c r="W107" t="s">
        <v>30</v>
      </c>
    </row>
    <row r="108" spans="1:23" x14ac:dyDescent="0.25">
      <c r="A108">
        <v>124</v>
      </c>
      <c r="B108" t="s">
        <v>30</v>
      </c>
      <c r="C108" t="s">
        <v>247</v>
      </c>
      <c r="D108">
        <v>2</v>
      </c>
      <c r="E108" t="s">
        <v>22</v>
      </c>
      <c r="F108" t="s">
        <v>146</v>
      </c>
      <c r="G108">
        <v>1997</v>
      </c>
      <c r="H108" s="8">
        <v>26</v>
      </c>
      <c r="I108" s="7">
        <v>30.8</v>
      </c>
      <c r="J108" s="7">
        <v>47.73</v>
      </c>
      <c r="K108" s="7">
        <v>237</v>
      </c>
      <c r="L108">
        <v>84.6</v>
      </c>
      <c r="M108" s="8">
        <v>127</v>
      </c>
      <c r="N108" s="8">
        <v>15</v>
      </c>
      <c r="O108" s="6">
        <f t="shared" si="2"/>
        <v>4.884615384615385</v>
      </c>
      <c r="P108">
        <v>5.8</v>
      </c>
      <c r="Q108">
        <v>42.3</v>
      </c>
      <c r="R108">
        <v>50</v>
      </c>
      <c r="S108">
        <v>7.7</v>
      </c>
      <c r="T108">
        <v>0</v>
      </c>
      <c r="U108">
        <v>0</v>
      </c>
      <c r="V108">
        <v>1.65</v>
      </c>
      <c r="W108" t="s">
        <v>30</v>
      </c>
    </row>
    <row r="109" spans="1:23" x14ac:dyDescent="0.25">
      <c r="A109">
        <v>126</v>
      </c>
      <c r="B109" t="s">
        <v>30</v>
      </c>
      <c r="C109" t="s">
        <v>247</v>
      </c>
      <c r="D109">
        <v>2</v>
      </c>
      <c r="E109" t="s">
        <v>23</v>
      </c>
      <c r="F109" t="s">
        <v>148</v>
      </c>
      <c r="G109">
        <v>1997</v>
      </c>
      <c r="H109" s="8">
        <v>80</v>
      </c>
      <c r="I109" s="7">
        <v>0</v>
      </c>
      <c r="J109" s="7">
        <v>42.39</v>
      </c>
      <c r="K109" s="7">
        <v>131.5</v>
      </c>
      <c r="L109">
        <v>60.8</v>
      </c>
      <c r="M109" s="8">
        <v>158</v>
      </c>
      <c r="N109" s="8">
        <v>12</v>
      </c>
      <c r="O109" s="6">
        <f t="shared" si="2"/>
        <v>1.9750000000000001</v>
      </c>
      <c r="P109">
        <v>3.3</v>
      </c>
      <c r="Q109">
        <v>74.7</v>
      </c>
      <c r="R109">
        <v>24.1</v>
      </c>
      <c r="S109">
        <v>1.3</v>
      </c>
      <c r="T109">
        <v>0</v>
      </c>
      <c r="U109">
        <v>0</v>
      </c>
      <c r="V109">
        <v>1.27</v>
      </c>
      <c r="W109" t="s">
        <v>30</v>
      </c>
    </row>
    <row r="110" spans="1:23" x14ac:dyDescent="0.25">
      <c r="A110">
        <v>123</v>
      </c>
      <c r="B110" t="s">
        <v>30</v>
      </c>
      <c r="C110" t="s">
        <v>247</v>
      </c>
      <c r="D110">
        <v>2</v>
      </c>
      <c r="E110" t="s">
        <v>26</v>
      </c>
      <c r="F110" t="s">
        <v>145</v>
      </c>
      <c r="G110">
        <v>1997</v>
      </c>
      <c r="H110" s="8">
        <v>127</v>
      </c>
      <c r="I110" s="7">
        <v>0</v>
      </c>
      <c r="J110" s="7">
        <v>43.48</v>
      </c>
      <c r="K110" s="7">
        <v>136.5</v>
      </c>
      <c r="L110">
        <v>52</v>
      </c>
      <c r="M110" s="8">
        <v>316</v>
      </c>
      <c r="N110" s="8">
        <v>37</v>
      </c>
      <c r="O110" s="6">
        <f t="shared" si="2"/>
        <v>2.4881889763779528</v>
      </c>
      <c r="P110">
        <v>4.9000000000000004</v>
      </c>
      <c r="Q110">
        <v>69.599999999999994</v>
      </c>
      <c r="R110">
        <v>24.8</v>
      </c>
      <c r="S110">
        <v>5.6</v>
      </c>
      <c r="T110">
        <v>0</v>
      </c>
      <c r="U110">
        <v>0</v>
      </c>
      <c r="V110">
        <v>1.36</v>
      </c>
      <c r="W110" t="s">
        <v>30</v>
      </c>
    </row>
    <row r="111" spans="1:23" x14ac:dyDescent="0.25">
      <c r="A111">
        <v>125</v>
      </c>
      <c r="B111" t="s">
        <v>30</v>
      </c>
      <c r="C111" t="s">
        <v>247</v>
      </c>
      <c r="D111">
        <v>2</v>
      </c>
      <c r="E111" t="s">
        <v>24</v>
      </c>
      <c r="F111" t="s">
        <v>147</v>
      </c>
      <c r="G111">
        <v>1997</v>
      </c>
      <c r="H111" s="8">
        <v>136</v>
      </c>
      <c r="I111" s="7">
        <v>75.7</v>
      </c>
      <c r="J111" s="7">
        <v>53.13</v>
      </c>
      <c r="K111" s="7">
        <v>300.2</v>
      </c>
      <c r="L111">
        <v>10.7</v>
      </c>
      <c r="M111" s="8">
        <v>85</v>
      </c>
      <c r="N111" s="8">
        <v>42</v>
      </c>
      <c r="O111" s="6">
        <f t="shared" si="2"/>
        <v>0.625</v>
      </c>
      <c r="P111">
        <v>6.1</v>
      </c>
      <c r="Q111">
        <v>63.4</v>
      </c>
      <c r="R111">
        <v>29.8</v>
      </c>
      <c r="S111">
        <v>6.9</v>
      </c>
      <c r="T111">
        <v>0</v>
      </c>
      <c r="U111">
        <v>0</v>
      </c>
      <c r="V111">
        <v>1.44</v>
      </c>
      <c r="W111" t="s">
        <v>30</v>
      </c>
    </row>
    <row r="112" spans="1:23" x14ac:dyDescent="0.25">
      <c r="A112">
        <v>13</v>
      </c>
      <c r="B112" t="s">
        <v>30</v>
      </c>
      <c r="C112" t="s">
        <v>247</v>
      </c>
      <c r="D112">
        <v>2</v>
      </c>
      <c r="E112" t="s">
        <v>9</v>
      </c>
      <c r="F112" t="s">
        <v>37</v>
      </c>
      <c r="G112">
        <v>1997</v>
      </c>
      <c r="H112" s="8">
        <v>163</v>
      </c>
      <c r="I112" s="7">
        <v>33.700000000000003</v>
      </c>
      <c r="J112" s="7">
        <v>44.73</v>
      </c>
      <c r="K112" s="7">
        <v>179.4</v>
      </c>
      <c r="L112">
        <v>71.599999999999994</v>
      </c>
      <c r="M112" s="8">
        <v>661</v>
      </c>
      <c r="N112" s="8">
        <v>32</v>
      </c>
      <c r="O112" s="6">
        <f t="shared" si="2"/>
        <v>4.0552147239263805</v>
      </c>
      <c r="P112">
        <v>5.7</v>
      </c>
      <c r="Q112">
        <v>19.3</v>
      </c>
      <c r="R112">
        <v>60.9</v>
      </c>
      <c r="S112">
        <v>18</v>
      </c>
      <c r="T112">
        <v>1.9</v>
      </c>
      <c r="U112">
        <v>0</v>
      </c>
      <c r="V112">
        <v>2.02</v>
      </c>
      <c r="W112" t="s">
        <v>30</v>
      </c>
    </row>
    <row r="113" spans="1:23" x14ac:dyDescent="0.25">
      <c r="A113">
        <v>34</v>
      </c>
      <c r="B113" t="s">
        <v>30</v>
      </c>
      <c r="C113" t="s">
        <v>247</v>
      </c>
      <c r="D113">
        <v>2</v>
      </c>
      <c r="E113" t="s">
        <v>10</v>
      </c>
      <c r="F113" t="s">
        <v>58</v>
      </c>
      <c r="G113">
        <v>1997</v>
      </c>
      <c r="H113" s="8">
        <v>197</v>
      </c>
      <c r="I113" s="7">
        <v>5.6</v>
      </c>
      <c r="J113" s="7">
        <v>38.549999999999997</v>
      </c>
      <c r="K113" s="7">
        <v>105.3</v>
      </c>
      <c r="L113">
        <v>71</v>
      </c>
      <c r="M113" s="8">
        <v>493</v>
      </c>
      <c r="N113" s="8">
        <v>42</v>
      </c>
      <c r="O113" s="6">
        <f t="shared" si="2"/>
        <v>2.5025380710659899</v>
      </c>
      <c r="P113">
        <v>6.9</v>
      </c>
      <c r="Q113">
        <v>26</v>
      </c>
      <c r="R113">
        <v>44</v>
      </c>
      <c r="S113">
        <v>24</v>
      </c>
      <c r="T113">
        <v>6</v>
      </c>
      <c r="U113">
        <v>0</v>
      </c>
      <c r="V113">
        <v>2.1</v>
      </c>
      <c r="W113" t="s">
        <v>30</v>
      </c>
    </row>
    <row r="114" spans="1:23" x14ac:dyDescent="0.25">
      <c r="A114">
        <v>14</v>
      </c>
      <c r="B114" t="s">
        <v>30</v>
      </c>
      <c r="C114" t="s">
        <v>247</v>
      </c>
      <c r="D114">
        <v>2</v>
      </c>
      <c r="E114" t="s">
        <v>9</v>
      </c>
      <c r="F114" t="s">
        <v>38</v>
      </c>
      <c r="G114">
        <v>1997</v>
      </c>
      <c r="H114" s="8">
        <v>225</v>
      </c>
      <c r="I114" s="7">
        <v>20</v>
      </c>
      <c r="J114" s="7">
        <v>42.86</v>
      </c>
      <c r="K114" s="7">
        <v>153.30000000000001</v>
      </c>
      <c r="L114">
        <v>71.099999999999994</v>
      </c>
      <c r="M114" s="8">
        <v>984</v>
      </c>
      <c r="N114" s="8">
        <v>31</v>
      </c>
      <c r="O114" s="6">
        <f t="shared" si="2"/>
        <v>4.3733333333333331</v>
      </c>
      <c r="P114">
        <v>6.2</v>
      </c>
      <c r="Q114">
        <v>46.2</v>
      </c>
      <c r="R114">
        <v>41.3</v>
      </c>
      <c r="S114">
        <v>9.8000000000000007</v>
      </c>
      <c r="T114">
        <v>2.7</v>
      </c>
      <c r="U114">
        <v>0</v>
      </c>
      <c r="V114">
        <v>1.69</v>
      </c>
      <c r="W114" t="s">
        <v>30</v>
      </c>
    </row>
    <row r="115" spans="1:23" x14ac:dyDescent="0.25">
      <c r="A115">
        <v>61</v>
      </c>
      <c r="B115" t="s">
        <v>30</v>
      </c>
      <c r="C115" t="s">
        <v>247</v>
      </c>
      <c r="D115">
        <v>1</v>
      </c>
      <c r="E115" t="s">
        <v>13</v>
      </c>
      <c r="F115" t="s">
        <v>85</v>
      </c>
      <c r="G115">
        <v>1997</v>
      </c>
      <c r="H115" s="8">
        <v>225</v>
      </c>
      <c r="I115" s="7">
        <v>0</v>
      </c>
      <c r="J115" s="7">
        <v>44.14</v>
      </c>
      <c r="K115" s="7">
        <v>146.4</v>
      </c>
      <c r="L115">
        <v>60.4</v>
      </c>
      <c r="M115" s="8">
        <v>650</v>
      </c>
      <c r="N115" s="8">
        <v>26</v>
      </c>
      <c r="O115" s="6">
        <f t="shared" si="2"/>
        <v>2.8888888888888888</v>
      </c>
      <c r="P115">
        <v>4.8</v>
      </c>
      <c r="Q115">
        <v>29.3</v>
      </c>
      <c r="R115">
        <v>55.1</v>
      </c>
      <c r="S115">
        <v>14.7</v>
      </c>
      <c r="T115">
        <v>0.9</v>
      </c>
      <c r="U115">
        <v>0</v>
      </c>
      <c r="V115">
        <v>1.87</v>
      </c>
      <c r="W115" t="s">
        <v>30</v>
      </c>
    </row>
    <row r="116" spans="1:23" x14ac:dyDescent="0.25">
      <c r="A116">
        <v>35</v>
      </c>
      <c r="B116" t="s">
        <v>30</v>
      </c>
      <c r="C116" t="s">
        <v>247</v>
      </c>
      <c r="D116">
        <v>2</v>
      </c>
      <c r="E116" t="s">
        <v>10</v>
      </c>
      <c r="F116" t="s">
        <v>59</v>
      </c>
      <c r="G116">
        <v>1997</v>
      </c>
      <c r="H116" s="8">
        <v>419</v>
      </c>
      <c r="I116" s="7">
        <v>36.799999999999997</v>
      </c>
      <c r="J116" s="7">
        <v>39.9</v>
      </c>
      <c r="K116" s="7">
        <v>120.1</v>
      </c>
      <c r="L116">
        <v>70.3</v>
      </c>
      <c r="M116" s="8">
        <v>990</v>
      </c>
      <c r="N116" s="8">
        <v>42</v>
      </c>
      <c r="O116" s="6">
        <f t="shared" si="2"/>
        <v>2.3627684964200477</v>
      </c>
      <c r="P116">
        <v>6.7</v>
      </c>
      <c r="Q116">
        <v>23.4</v>
      </c>
      <c r="R116">
        <v>43.1</v>
      </c>
      <c r="S116">
        <v>26.8</v>
      </c>
      <c r="T116">
        <v>6.2</v>
      </c>
      <c r="U116">
        <v>0.5</v>
      </c>
      <c r="V116">
        <v>2.17</v>
      </c>
      <c r="W116" t="s">
        <v>30</v>
      </c>
    </row>
    <row r="117" spans="1:23" x14ac:dyDescent="0.25">
      <c r="A117">
        <v>17</v>
      </c>
      <c r="B117" t="s">
        <v>30</v>
      </c>
      <c r="C117" t="s">
        <v>247</v>
      </c>
      <c r="D117">
        <v>2</v>
      </c>
      <c r="E117" t="s">
        <v>9</v>
      </c>
      <c r="F117" t="s">
        <v>41</v>
      </c>
      <c r="G117">
        <v>1998</v>
      </c>
      <c r="H117" s="8">
        <v>14</v>
      </c>
      <c r="I117" s="7">
        <v>92.9</v>
      </c>
      <c r="J117" s="7">
        <v>55.86</v>
      </c>
      <c r="K117" s="7">
        <v>347.1</v>
      </c>
      <c r="L117">
        <v>64.3</v>
      </c>
      <c r="M117" s="8">
        <v>86</v>
      </c>
      <c r="N117" s="8">
        <v>36</v>
      </c>
      <c r="O117" s="6">
        <f t="shared" si="2"/>
        <v>6.1428571428571432</v>
      </c>
      <c r="P117">
        <v>9.6</v>
      </c>
      <c r="Q117">
        <v>7.1</v>
      </c>
      <c r="R117">
        <v>78.599999999999994</v>
      </c>
      <c r="S117">
        <v>14.3</v>
      </c>
      <c r="T117">
        <v>0</v>
      </c>
      <c r="U117">
        <v>0</v>
      </c>
      <c r="V117">
        <v>2.0699999999999998</v>
      </c>
      <c r="W117" t="s">
        <v>30</v>
      </c>
    </row>
    <row r="118" spans="1:23" x14ac:dyDescent="0.25">
      <c r="A118">
        <v>128</v>
      </c>
      <c r="B118" t="s">
        <v>30</v>
      </c>
      <c r="C118" t="s">
        <v>247</v>
      </c>
      <c r="D118">
        <v>2</v>
      </c>
      <c r="E118" t="s">
        <v>28</v>
      </c>
      <c r="F118" t="s">
        <v>150</v>
      </c>
      <c r="G118">
        <v>1998</v>
      </c>
      <c r="H118" s="8">
        <v>18</v>
      </c>
      <c r="I118" s="7">
        <v>16.7</v>
      </c>
      <c r="J118" s="7">
        <v>55.11</v>
      </c>
      <c r="K118" s="7">
        <v>357.3</v>
      </c>
      <c r="L118">
        <v>66.7</v>
      </c>
      <c r="M118" s="8">
        <v>71</v>
      </c>
      <c r="N118" s="8">
        <v>17</v>
      </c>
      <c r="O118" s="6">
        <f t="shared" si="2"/>
        <v>3.9444444444444446</v>
      </c>
      <c r="P118">
        <v>5.9</v>
      </c>
      <c r="Q118">
        <v>44.4</v>
      </c>
      <c r="R118">
        <v>44.4</v>
      </c>
      <c r="S118">
        <v>11.1</v>
      </c>
      <c r="T118">
        <v>0</v>
      </c>
      <c r="U118">
        <v>0</v>
      </c>
      <c r="V118">
        <v>1.68</v>
      </c>
      <c r="W118" t="s">
        <v>30</v>
      </c>
    </row>
    <row r="119" spans="1:23" x14ac:dyDescent="0.25">
      <c r="A119">
        <v>15</v>
      </c>
      <c r="B119" t="s">
        <v>30</v>
      </c>
      <c r="C119" t="s">
        <v>247</v>
      </c>
      <c r="D119">
        <v>2</v>
      </c>
      <c r="E119" t="s">
        <v>9</v>
      </c>
      <c r="F119" t="s">
        <v>39</v>
      </c>
      <c r="G119">
        <v>1998</v>
      </c>
      <c r="H119" s="8">
        <v>32</v>
      </c>
      <c r="I119" s="7">
        <v>25</v>
      </c>
      <c r="J119" s="7">
        <v>50.97</v>
      </c>
      <c r="K119" s="7">
        <v>270.39999999999998</v>
      </c>
      <c r="L119">
        <v>71.900000000000006</v>
      </c>
      <c r="M119" s="8">
        <v>181</v>
      </c>
      <c r="N119" s="8">
        <v>29</v>
      </c>
      <c r="O119" s="6">
        <f t="shared" si="2"/>
        <v>5.65625</v>
      </c>
      <c r="P119">
        <v>7.9</v>
      </c>
      <c r="Q119">
        <v>34.4</v>
      </c>
      <c r="R119">
        <v>50</v>
      </c>
      <c r="S119">
        <v>12.5</v>
      </c>
      <c r="T119">
        <v>3.1</v>
      </c>
      <c r="U119">
        <v>0</v>
      </c>
      <c r="V119">
        <v>1.84</v>
      </c>
      <c r="W119" t="s">
        <v>30</v>
      </c>
    </row>
    <row r="120" spans="1:23" x14ac:dyDescent="0.25">
      <c r="A120">
        <v>48</v>
      </c>
      <c r="B120" t="s">
        <v>30</v>
      </c>
      <c r="C120" t="s">
        <v>247</v>
      </c>
      <c r="D120">
        <v>2</v>
      </c>
      <c r="E120" t="s">
        <v>11</v>
      </c>
      <c r="F120" t="s">
        <v>72</v>
      </c>
      <c r="G120">
        <v>1998</v>
      </c>
      <c r="H120" s="8">
        <v>40</v>
      </c>
      <c r="I120" s="7">
        <v>0</v>
      </c>
      <c r="J120" s="7">
        <v>46.75</v>
      </c>
      <c r="K120" s="7">
        <v>195.2</v>
      </c>
      <c r="L120">
        <v>80</v>
      </c>
      <c r="M120" s="8">
        <v>302</v>
      </c>
      <c r="N120" s="8">
        <v>49</v>
      </c>
      <c r="O120" s="6">
        <f t="shared" si="2"/>
        <v>7.55</v>
      </c>
      <c r="P120">
        <v>9.4</v>
      </c>
      <c r="Q120">
        <v>48.8</v>
      </c>
      <c r="R120">
        <v>46.1</v>
      </c>
      <c r="S120">
        <v>5.0999999999999996</v>
      </c>
      <c r="T120">
        <v>0</v>
      </c>
      <c r="U120">
        <v>0</v>
      </c>
      <c r="V120">
        <v>1.56</v>
      </c>
      <c r="W120" t="s">
        <v>30</v>
      </c>
    </row>
    <row r="121" spans="1:23" x14ac:dyDescent="0.25">
      <c r="A121">
        <v>16</v>
      </c>
      <c r="B121" t="s">
        <v>30</v>
      </c>
      <c r="C121" t="s">
        <v>247</v>
      </c>
      <c r="D121">
        <v>2</v>
      </c>
      <c r="E121" t="s">
        <v>9</v>
      </c>
      <c r="F121" t="s">
        <v>40</v>
      </c>
      <c r="G121">
        <v>1998</v>
      </c>
      <c r="H121" s="8">
        <v>67</v>
      </c>
      <c r="I121" s="7">
        <v>48.5</v>
      </c>
      <c r="J121" s="7">
        <v>57.1</v>
      </c>
      <c r="K121" s="7">
        <v>414.3</v>
      </c>
      <c r="L121">
        <v>78.8</v>
      </c>
      <c r="M121" s="8">
        <v>355</v>
      </c>
      <c r="N121" s="8">
        <v>40</v>
      </c>
      <c r="O121" s="6">
        <f t="shared" si="2"/>
        <v>5.2985074626865671</v>
      </c>
      <c r="P121">
        <v>6.8</v>
      </c>
      <c r="Q121">
        <v>22.7</v>
      </c>
      <c r="R121">
        <v>56.1</v>
      </c>
      <c r="S121">
        <v>21.3</v>
      </c>
      <c r="T121">
        <v>0</v>
      </c>
      <c r="U121">
        <v>0</v>
      </c>
      <c r="V121">
        <v>1.99</v>
      </c>
      <c r="W121" t="s">
        <v>30</v>
      </c>
    </row>
    <row r="122" spans="1:23" x14ac:dyDescent="0.25">
      <c r="A122">
        <v>103</v>
      </c>
      <c r="B122" t="s">
        <v>30</v>
      </c>
      <c r="C122" t="s">
        <v>247</v>
      </c>
      <c r="D122">
        <v>1</v>
      </c>
      <c r="E122" t="s">
        <v>21</v>
      </c>
      <c r="F122" s="8" t="s">
        <v>126</v>
      </c>
      <c r="G122">
        <v>1998</v>
      </c>
      <c r="H122" s="8">
        <v>100</v>
      </c>
      <c r="I122" s="7">
        <v>3</v>
      </c>
      <c r="J122" s="7">
        <v>48.86</v>
      </c>
      <c r="K122" s="7">
        <v>206.1</v>
      </c>
      <c r="L122">
        <v>43</v>
      </c>
      <c r="M122" s="8">
        <v>90</v>
      </c>
      <c r="N122" s="8">
        <v>6</v>
      </c>
      <c r="O122" s="6">
        <f t="shared" ref="O122:O150" si="3">M122/H122</f>
        <v>0.9</v>
      </c>
      <c r="P122">
        <v>2.1</v>
      </c>
      <c r="Q122">
        <v>67</v>
      </c>
      <c r="R122">
        <v>32</v>
      </c>
      <c r="S122">
        <v>1</v>
      </c>
      <c r="T122">
        <v>0</v>
      </c>
      <c r="U122">
        <v>0</v>
      </c>
      <c r="V122">
        <v>1.34</v>
      </c>
      <c r="W122" t="s">
        <v>30</v>
      </c>
    </row>
    <row r="123" spans="1:23" x14ac:dyDescent="0.25">
      <c r="A123">
        <v>127</v>
      </c>
      <c r="B123" t="s">
        <v>30</v>
      </c>
      <c r="C123" t="s">
        <v>247</v>
      </c>
      <c r="D123">
        <v>2</v>
      </c>
      <c r="E123" t="s">
        <v>28</v>
      </c>
      <c r="F123" t="s">
        <v>149</v>
      </c>
      <c r="G123">
        <v>1998</v>
      </c>
      <c r="H123" s="8">
        <v>103</v>
      </c>
      <c r="I123" s="7">
        <v>0</v>
      </c>
      <c r="J123" s="7">
        <v>56.13</v>
      </c>
      <c r="K123" s="7">
        <v>349.5</v>
      </c>
      <c r="L123">
        <v>51</v>
      </c>
      <c r="M123" s="8">
        <v>126</v>
      </c>
      <c r="N123" s="8">
        <v>10</v>
      </c>
      <c r="O123" s="6">
        <f t="shared" si="3"/>
        <v>1.2233009708737863</v>
      </c>
      <c r="P123">
        <v>2.4</v>
      </c>
      <c r="Q123">
        <v>70.599999999999994</v>
      </c>
      <c r="R123">
        <v>28.4</v>
      </c>
      <c r="S123">
        <v>1</v>
      </c>
      <c r="T123">
        <v>0</v>
      </c>
      <c r="U123">
        <v>0</v>
      </c>
      <c r="V123">
        <v>1.3</v>
      </c>
      <c r="W123" t="s">
        <v>30</v>
      </c>
    </row>
    <row r="124" spans="1:23" x14ac:dyDescent="0.25">
      <c r="A124">
        <v>63</v>
      </c>
      <c r="B124" t="s">
        <v>30</v>
      </c>
      <c r="C124" t="s">
        <v>247</v>
      </c>
      <c r="D124">
        <v>1</v>
      </c>
      <c r="E124" t="s">
        <v>13</v>
      </c>
      <c r="F124" t="s">
        <v>87</v>
      </c>
      <c r="G124">
        <v>1998</v>
      </c>
      <c r="H124" s="8">
        <v>188</v>
      </c>
      <c r="I124" s="7">
        <v>2.7</v>
      </c>
      <c r="J124" s="7">
        <v>44.61</v>
      </c>
      <c r="K124" s="7">
        <v>161.69999999999999</v>
      </c>
      <c r="L124">
        <v>56.8</v>
      </c>
      <c r="M124" s="8">
        <v>378</v>
      </c>
      <c r="N124" s="8">
        <v>22</v>
      </c>
      <c r="O124" s="6">
        <f t="shared" si="3"/>
        <v>2.0106382978723403</v>
      </c>
      <c r="P124">
        <v>3.6</v>
      </c>
      <c r="Q124">
        <v>42.7</v>
      </c>
      <c r="R124">
        <v>44.9</v>
      </c>
      <c r="S124">
        <v>12.4</v>
      </c>
      <c r="T124">
        <v>0</v>
      </c>
      <c r="U124">
        <v>0</v>
      </c>
      <c r="V124">
        <v>1.7</v>
      </c>
      <c r="W124" t="s">
        <v>30</v>
      </c>
    </row>
    <row r="125" spans="1:23" x14ac:dyDescent="0.25">
      <c r="A125">
        <v>36</v>
      </c>
      <c r="B125" t="s">
        <v>30</v>
      </c>
      <c r="C125" t="s">
        <v>247</v>
      </c>
      <c r="D125">
        <v>2</v>
      </c>
      <c r="E125" t="s">
        <v>10</v>
      </c>
      <c r="F125" t="s">
        <v>60</v>
      </c>
      <c r="G125">
        <v>1998</v>
      </c>
      <c r="H125" s="8">
        <v>193</v>
      </c>
      <c r="I125" s="7">
        <v>14</v>
      </c>
      <c r="J125" s="7">
        <v>40.28</v>
      </c>
      <c r="K125" s="7">
        <v>125.4</v>
      </c>
      <c r="L125">
        <v>73.2</v>
      </c>
      <c r="M125" s="8">
        <v>66</v>
      </c>
      <c r="N125" s="8">
        <v>25</v>
      </c>
      <c r="O125" s="6">
        <f t="shared" si="3"/>
        <v>0.34196891191709844</v>
      </c>
      <c r="P125">
        <v>6</v>
      </c>
      <c r="Q125">
        <v>41.5</v>
      </c>
      <c r="R125">
        <v>45.6</v>
      </c>
      <c r="S125">
        <v>10.9</v>
      </c>
      <c r="T125">
        <v>2</v>
      </c>
      <c r="U125">
        <v>0</v>
      </c>
      <c r="V125">
        <v>1.73</v>
      </c>
      <c r="W125" t="s">
        <v>30</v>
      </c>
    </row>
    <row r="126" spans="1:23" x14ac:dyDescent="0.25">
      <c r="A126">
        <v>64</v>
      </c>
      <c r="B126" t="s">
        <v>30</v>
      </c>
      <c r="C126" t="s">
        <v>247</v>
      </c>
      <c r="D126">
        <v>1</v>
      </c>
      <c r="E126" t="s">
        <v>13</v>
      </c>
      <c r="F126" t="s">
        <v>88</v>
      </c>
      <c r="G126">
        <v>1998</v>
      </c>
      <c r="H126" s="8">
        <v>215</v>
      </c>
      <c r="I126" s="7">
        <v>1</v>
      </c>
      <c r="J126" s="7">
        <v>44.06</v>
      </c>
      <c r="K126" s="7">
        <v>147.30000000000001</v>
      </c>
      <c r="L126">
        <v>58.8</v>
      </c>
      <c r="M126" s="8">
        <v>448</v>
      </c>
      <c r="N126" s="8">
        <v>33</v>
      </c>
      <c r="O126" s="6">
        <f t="shared" si="3"/>
        <v>2.0837209302325581</v>
      </c>
      <c r="P126">
        <v>3</v>
      </c>
      <c r="Q126">
        <v>20.3</v>
      </c>
      <c r="R126">
        <v>58.1</v>
      </c>
      <c r="S126">
        <v>20.9</v>
      </c>
      <c r="T126">
        <v>0.7</v>
      </c>
      <c r="U126">
        <v>0</v>
      </c>
      <c r="V126">
        <v>2.02</v>
      </c>
      <c r="W126" t="s">
        <v>30</v>
      </c>
    </row>
    <row r="127" spans="1:23" x14ac:dyDescent="0.25">
      <c r="A127">
        <v>62</v>
      </c>
      <c r="B127" t="s">
        <v>30</v>
      </c>
      <c r="C127" t="s">
        <v>247</v>
      </c>
      <c r="D127">
        <v>1</v>
      </c>
      <c r="E127" t="s">
        <v>13</v>
      </c>
      <c r="F127" t="s">
        <v>86</v>
      </c>
      <c r="G127">
        <v>1998</v>
      </c>
      <c r="H127" s="8">
        <v>232</v>
      </c>
      <c r="I127" s="7">
        <v>7.3</v>
      </c>
      <c r="J127" s="7">
        <v>42.99</v>
      </c>
      <c r="K127" s="7">
        <v>134.5</v>
      </c>
      <c r="L127">
        <v>66</v>
      </c>
      <c r="M127" s="8">
        <v>381</v>
      </c>
      <c r="N127" s="8">
        <v>16</v>
      </c>
      <c r="O127" s="6">
        <f t="shared" si="3"/>
        <v>1.6422413793103448</v>
      </c>
      <c r="P127">
        <v>3.8</v>
      </c>
      <c r="Q127">
        <v>36.1</v>
      </c>
      <c r="R127">
        <v>51.7</v>
      </c>
      <c r="S127">
        <v>10.199999999999999</v>
      </c>
      <c r="T127">
        <v>2</v>
      </c>
      <c r="U127">
        <v>0</v>
      </c>
      <c r="V127">
        <v>1.78</v>
      </c>
      <c r="W127" t="s">
        <v>30</v>
      </c>
    </row>
    <row r="128" spans="1:23" x14ac:dyDescent="0.25">
      <c r="A128">
        <v>37</v>
      </c>
      <c r="B128" t="s">
        <v>30</v>
      </c>
      <c r="C128" t="s">
        <v>247</v>
      </c>
      <c r="D128">
        <v>2</v>
      </c>
      <c r="E128" t="s">
        <v>10</v>
      </c>
      <c r="F128" t="s">
        <v>61</v>
      </c>
      <c r="G128">
        <v>1998</v>
      </c>
      <c r="H128" s="8">
        <v>250</v>
      </c>
      <c r="I128" s="7">
        <v>13.1</v>
      </c>
      <c r="J128" s="7">
        <v>40.79</v>
      </c>
      <c r="K128" s="7">
        <v>118.9</v>
      </c>
      <c r="L128">
        <v>71.3</v>
      </c>
      <c r="M128" s="8">
        <v>713</v>
      </c>
      <c r="N128" s="8">
        <v>37</v>
      </c>
      <c r="O128" s="6">
        <f t="shared" si="3"/>
        <v>2.8519999999999999</v>
      </c>
      <c r="P128">
        <v>7</v>
      </c>
      <c r="Q128">
        <v>37.799999999999997</v>
      </c>
      <c r="R128">
        <v>41.2</v>
      </c>
      <c r="S128">
        <v>18.2</v>
      </c>
      <c r="T128">
        <v>2.8</v>
      </c>
      <c r="U128">
        <v>0</v>
      </c>
      <c r="V128">
        <v>1.86</v>
      </c>
      <c r="W128" t="s">
        <v>30</v>
      </c>
    </row>
    <row r="129" spans="1:23" x14ac:dyDescent="0.25">
      <c r="A129">
        <v>49</v>
      </c>
      <c r="B129" t="s">
        <v>30</v>
      </c>
      <c r="C129" t="s">
        <v>247</v>
      </c>
      <c r="D129">
        <v>2</v>
      </c>
      <c r="E129" t="s">
        <v>11</v>
      </c>
      <c r="F129" t="s">
        <v>73</v>
      </c>
      <c r="G129">
        <v>1998</v>
      </c>
      <c r="H129" s="8">
        <v>282</v>
      </c>
      <c r="I129" s="7">
        <v>1.1000000000000001</v>
      </c>
      <c r="J129" s="7">
        <v>45.07</v>
      </c>
      <c r="K129" s="7">
        <v>180.8</v>
      </c>
      <c r="L129">
        <v>77.900000000000006</v>
      </c>
      <c r="M129" s="8">
        <v>1357</v>
      </c>
      <c r="N129" s="8">
        <v>64</v>
      </c>
      <c r="O129" s="6">
        <f t="shared" si="3"/>
        <v>4.8120567375886525</v>
      </c>
      <c r="P129">
        <v>8.9</v>
      </c>
      <c r="Q129">
        <v>23.5</v>
      </c>
      <c r="R129">
        <v>52.1</v>
      </c>
      <c r="S129">
        <v>22.4</v>
      </c>
      <c r="T129">
        <v>2</v>
      </c>
      <c r="U129">
        <v>0</v>
      </c>
      <c r="V129">
        <v>2.0299999999999998</v>
      </c>
      <c r="W129" t="s">
        <v>30</v>
      </c>
    </row>
    <row r="130" spans="1:23" x14ac:dyDescent="0.25">
      <c r="A130">
        <v>129</v>
      </c>
      <c r="B130" t="s">
        <v>30</v>
      </c>
      <c r="C130" t="s">
        <v>247</v>
      </c>
      <c r="D130">
        <v>2</v>
      </c>
      <c r="E130" t="s">
        <v>22</v>
      </c>
      <c r="F130" t="s">
        <v>151</v>
      </c>
      <c r="G130">
        <v>1999</v>
      </c>
      <c r="H130" s="8">
        <v>73</v>
      </c>
      <c r="I130" s="7">
        <v>5.5</v>
      </c>
      <c r="J130" s="7">
        <v>50.27</v>
      </c>
      <c r="K130" s="7">
        <v>261.10000000000002</v>
      </c>
      <c r="L130">
        <v>64.400000000000006</v>
      </c>
      <c r="M130" s="8">
        <v>157</v>
      </c>
      <c r="N130" s="8">
        <v>22</v>
      </c>
      <c r="O130" s="6">
        <f t="shared" si="3"/>
        <v>2.1506849315068495</v>
      </c>
      <c r="P130">
        <v>3.3</v>
      </c>
      <c r="Q130">
        <v>78.099999999999994</v>
      </c>
      <c r="R130">
        <v>21.9</v>
      </c>
      <c r="S130">
        <v>0</v>
      </c>
      <c r="T130">
        <v>0</v>
      </c>
      <c r="U130">
        <v>0</v>
      </c>
      <c r="V130">
        <v>1.22</v>
      </c>
      <c r="W130" t="s">
        <v>30</v>
      </c>
    </row>
    <row r="131" spans="1:23" x14ac:dyDescent="0.25">
      <c r="A131">
        <v>130</v>
      </c>
      <c r="B131" t="s">
        <v>30</v>
      </c>
      <c r="C131" t="s">
        <v>247</v>
      </c>
      <c r="D131">
        <v>2</v>
      </c>
      <c r="E131" t="s">
        <v>29</v>
      </c>
      <c r="F131" t="s">
        <v>152</v>
      </c>
      <c r="G131">
        <v>1999</v>
      </c>
      <c r="H131" s="8">
        <v>76</v>
      </c>
      <c r="I131" s="7">
        <v>3.9</v>
      </c>
      <c r="J131" s="7">
        <v>51.96</v>
      </c>
      <c r="K131" s="7">
        <v>312</v>
      </c>
      <c r="L131">
        <v>66.2</v>
      </c>
      <c r="M131" s="8">
        <v>218</v>
      </c>
      <c r="N131" s="8">
        <v>28</v>
      </c>
      <c r="O131" s="6">
        <f t="shared" si="3"/>
        <v>2.8684210526315788</v>
      </c>
      <c r="P131">
        <v>4.4000000000000004</v>
      </c>
      <c r="Q131">
        <v>63.5</v>
      </c>
      <c r="R131">
        <v>32.4</v>
      </c>
      <c r="S131">
        <v>4.0999999999999996</v>
      </c>
      <c r="T131">
        <v>0</v>
      </c>
      <c r="U131">
        <v>0</v>
      </c>
      <c r="V131">
        <v>1.41</v>
      </c>
      <c r="W131" t="s">
        <v>30</v>
      </c>
    </row>
    <row r="132" spans="1:23" x14ac:dyDescent="0.25">
      <c r="A132">
        <v>131</v>
      </c>
      <c r="B132" t="s">
        <v>30</v>
      </c>
      <c r="C132" t="s">
        <v>247</v>
      </c>
      <c r="D132">
        <v>2</v>
      </c>
      <c r="E132" t="s">
        <v>23</v>
      </c>
      <c r="F132" t="s">
        <v>153</v>
      </c>
      <c r="G132">
        <v>1999</v>
      </c>
      <c r="H132" s="8">
        <v>110</v>
      </c>
      <c r="I132" s="7">
        <v>11.8</v>
      </c>
      <c r="J132" s="7">
        <v>50.36</v>
      </c>
      <c r="K132" s="7">
        <v>284</v>
      </c>
      <c r="L132">
        <v>77.099999999999994</v>
      </c>
      <c r="M132" s="8">
        <v>439</v>
      </c>
      <c r="N132" s="8">
        <v>29</v>
      </c>
      <c r="O132" s="6">
        <f t="shared" si="3"/>
        <v>3.9909090909090907</v>
      </c>
      <c r="P132">
        <v>5.2</v>
      </c>
      <c r="Q132">
        <v>34.9</v>
      </c>
      <c r="R132">
        <v>56.9</v>
      </c>
      <c r="S132">
        <v>8.3000000000000007</v>
      </c>
      <c r="T132">
        <v>0</v>
      </c>
      <c r="U132">
        <v>0</v>
      </c>
      <c r="V132">
        <v>1.73</v>
      </c>
      <c r="W132" t="s">
        <v>30</v>
      </c>
    </row>
    <row r="133" spans="1:23" x14ac:dyDescent="0.25">
      <c r="A133">
        <v>18</v>
      </c>
      <c r="B133" t="s">
        <v>30</v>
      </c>
      <c r="C133" t="s">
        <v>247</v>
      </c>
      <c r="D133">
        <v>2</v>
      </c>
      <c r="E133" t="s">
        <v>9</v>
      </c>
      <c r="F133" t="s">
        <v>42</v>
      </c>
      <c r="G133">
        <v>1999</v>
      </c>
      <c r="H133" s="8">
        <v>131</v>
      </c>
      <c r="I133" s="7">
        <v>4.5999999999999996</v>
      </c>
      <c r="J133" s="7">
        <v>46.07</v>
      </c>
      <c r="K133" s="7">
        <v>208.4</v>
      </c>
      <c r="L133">
        <v>65.400000000000006</v>
      </c>
      <c r="M133" s="8">
        <v>536</v>
      </c>
      <c r="N133" s="8">
        <v>28</v>
      </c>
      <c r="O133" s="6">
        <f t="shared" si="3"/>
        <v>4.0916030534351142</v>
      </c>
      <c r="P133">
        <v>6.3</v>
      </c>
      <c r="Q133">
        <v>40</v>
      </c>
      <c r="R133">
        <v>43.8</v>
      </c>
      <c r="S133">
        <v>12.3</v>
      </c>
      <c r="T133">
        <v>3.8</v>
      </c>
      <c r="U133">
        <v>0</v>
      </c>
      <c r="V133">
        <v>1.8</v>
      </c>
      <c r="W133" t="s">
        <v>30</v>
      </c>
    </row>
    <row r="134" spans="1:23" x14ac:dyDescent="0.25">
      <c r="A134">
        <v>50</v>
      </c>
      <c r="B134" t="s">
        <v>30</v>
      </c>
      <c r="C134" t="s">
        <v>247</v>
      </c>
      <c r="D134">
        <v>2</v>
      </c>
      <c r="E134" t="s">
        <v>11</v>
      </c>
      <c r="F134" t="s">
        <v>74</v>
      </c>
      <c r="G134">
        <v>1999</v>
      </c>
      <c r="H134" s="8">
        <v>132</v>
      </c>
      <c r="I134" s="7">
        <v>3.2</v>
      </c>
      <c r="J134" s="7">
        <v>48.7</v>
      </c>
      <c r="K134" s="7">
        <v>226.1</v>
      </c>
      <c r="L134">
        <v>75.400000000000006</v>
      </c>
      <c r="M134" s="8">
        <v>694</v>
      </c>
      <c r="N134" s="8">
        <v>65</v>
      </c>
      <c r="O134" s="6">
        <f t="shared" si="3"/>
        <v>5.2575757575757578</v>
      </c>
      <c r="P134">
        <v>7.3</v>
      </c>
      <c r="Q134">
        <v>40.5</v>
      </c>
      <c r="R134">
        <v>50.8</v>
      </c>
      <c r="S134">
        <v>5.6</v>
      </c>
      <c r="T134">
        <v>3.2</v>
      </c>
      <c r="U134">
        <v>0</v>
      </c>
      <c r="V134">
        <v>1.71</v>
      </c>
      <c r="W134" t="s">
        <v>30</v>
      </c>
    </row>
    <row r="135" spans="1:23" x14ac:dyDescent="0.25">
      <c r="A135">
        <v>65</v>
      </c>
      <c r="B135" t="s">
        <v>30</v>
      </c>
      <c r="C135" t="s">
        <v>247</v>
      </c>
      <c r="D135">
        <v>1</v>
      </c>
      <c r="E135" t="s">
        <v>13</v>
      </c>
      <c r="F135" t="s">
        <v>89</v>
      </c>
      <c r="G135">
        <v>1999</v>
      </c>
      <c r="H135" s="8">
        <v>178</v>
      </c>
      <c r="I135" s="7">
        <v>0.6</v>
      </c>
      <c r="J135" s="7">
        <v>45.83</v>
      </c>
      <c r="K135" s="7">
        <v>168.6</v>
      </c>
      <c r="L135">
        <v>59.6</v>
      </c>
      <c r="M135" s="8">
        <v>455</v>
      </c>
      <c r="N135" s="8">
        <v>29</v>
      </c>
      <c r="O135" s="6">
        <f t="shared" si="3"/>
        <v>2.5561797752808988</v>
      </c>
      <c r="P135">
        <v>4.5</v>
      </c>
      <c r="Q135">
        <v>28.1</v>
      </c>
      <c r="R135">
        <v>60.8</v>
      </c>
      <c r="S135">
        <v>10.5</v>
      </c>
      <c r="T135">
        <v>0.6</v>
      </c>
      <c r="U135">
        <v>0</v>
      </c>
      <c r="V135">
        <v>1.84</v>
      </c>
      <c r="W135" t="s">
        <v>30</v>
      </c>
    </row>
    <row r="136" spans="1:23" x14ac:dyDescent="0.25">
      <c r="A136">
        <v>66</v>
      </c>
      <c r="B136" t="s">
        <v>30</v>
      </c>
      <c r="C136" t="s">
        <v>247</v>
      </c>
      <c r="D136">
        <v>1</v>
      </c>
      <c r="E136" t="s">
        <v>13</v>
      </c>
      <c r="F136" t="s">
        <v>90</v>
      </c>
      <c r="G136">
        <v>1999</v>
      </c>
      <c r="H136" s="8">
        <v>183</v>
      </c>
      <c r="I136" s="7">
        <v>4.9000000000000004</v>
      </c>
      <c r="J136" s="7">
        <v>44.76</v>
      </c>
      <c r="K136" s="7">
        <v>163.4</v>
      </c>
      <c r="L136">
        <v>64.900000000000006</v>
      </c>
      <c r="M136" s="8">
        <v>343</v>
      </c>
      <c r="N136" s="8">
        <v>20</v>
      </c>
      <c r="O136" s="6">
        <f t="shared" si="3"/>
        <v>1.8743169398907105</v>
      </c>
      <c r="P136">
        <v>3.6</v>
      </c>
      <c r="Q136">
        <v>31.1</v>
      </c>
      <c r="R136">
        <v>60.8</v>
      </c>
      <c r="S136">
        <v>7.4</v>
      </c>
      <c r="T136">
        <v>0.7</v>
      </c>
      <c r="U136">
        <v>0</v>
      </c>
      <c r="V136">
        <v>1.78</v>
      </c>
      <c r="W136" t="s">
        <v>30</v>
      </c>
    </row>
    <row r="137" spans="1:23" x14ac:dyDescent="0.25">
      <c r="A137">
        <v>38</v>
      </c>
      <c r="B137" t="s">
        <v>30</v>
      </c>
      <c r="C137" t="s">
        <v>247</v>
      </c>
      <c r="D137">
        <v>2</v>
      </c>
      <c r="E137" t="s">
        <v>10</v>
      </c>
      <c r="F137" t="s">
        <v>62</v>
      </c>
      <c r="G137">
        <v>1999</v>
      </c>
      <c r="H137" s="8">
        <v>233</v>
      </c>
      <c r="I137" s="7">
        <v>24.3</v>
      </c>
      <c r="J137" s="7">
        <v>46.93</v>
      </c>
      <c r="K137" s="7">
        <v>182.4</v>
      </c>
      <c r="L137">
        <v>80.400000000000006</v>
      </c>
      <c r="M137" s="8">
        <v>1160</v>
      </c>
      <c r="N137" s="8">
        <v>51</v>
      </c>
      <c r="O137" s="6">
        <f t="shared" si="3"/>
        <v>4.9785407725321891</v>
      </c>
      <c r="P137">
        <v>7.2</v>
      </c>
      <c r="Q137">
        <v>30.5</v>
      </c>
      <c r="R137">
        <v>52.7</v>
      </c>
      <c r="S137">
        <v>11.1</v>
      </c>
      <c r="T137">
        <v>5.8</v>
      </c>
      <c r="U137">
        <v>0</v>
      </c>
      <c r="V137">
        <v>1.92</v>
      </c>
      <c r="W137" t="s">
        <v>30</v>
      </c>
    </row>
    <row r="138" spans="1:23" x14ac:dyDescent="0.25">
      <c r="A138">
        <v>132</v>
      </c>
      <c r="B138" t="s">
        <v>30</v>
      </c>
      <c r="C138" t="s">
        <v>247</v>
      </c>
      <c r="D138">
        <v>2</v>
      </c>
      <c r="E138" t="s">
        <v>22</v>
      </c>
      <c r="F138" t="s">
        <v>154</v>
      </c>
      <c r="G138">
        <v>2000</v>
      </c>
      <c r="H138" s="8">
        <v>19</v>
      </c>
      <c r="I138" s="7">
        <v>10.5</v>
      </c>
      <c r="J138" s="7">
        <v>55.18</v>
      </c>
      <c r="K138" s="7">
        <v>347.3</v>
      </c>
      <c r="L138">
        <v>52.6</v>
      </c>
      <c r="M138" s="8">
        <v>27</v>
      </c>
      <c r="N138" s="8">
        <v>9</v>
      </c>
      <c r="O138" s="6">
        <f t="shared" si="3"/>
        <v>1.4210526315789473</v>
      </c>
      <c r="P138">
        <v>2.7</v>
      </c>
      <c r="Q138">
        <v>73.7</v>
      </c>
      <c r="R138">
        <v>21.1</v>
      </c>
      <c r="S138">
        <v>5.3</v>
      </c>
      <c r="T138">
        <v>0</v>
      </c>
      <c r="U138">
        <v>0</v>
      </c>
      <c r="V138">
        <v>1.32</v>
      </c>
      <c r="W138" t="s">
        <v>30</v>
      </c>
    </row>
    <row r="139" spans="1:23" x14ac:dyDescent="0.25">
      <c r="A139">
        <v>19</v>
      </c>
      <c r="B139" t="s">
        <v>30</v>
      </c>
      <c r="C139" t="s">
        <v>247</v>
      </c>
      <c r="D139">
        <v>2</v>
      </c>
      <c r="E139" t="s">
        <v>9</v>
      </c>
      <c r="F139" t="s">
        <v>43</v>
      </c>
      <c r="G139">
        <v>2000</v>
      </c>
      <c r="H139" s="8">
        <v>59</v>
      </c>
      <c r="I139" s="7">
        <v>0</v>
      </c>
      <c r="J139" s="7">
        <v>46.75</v>
      </c>
      <c r="K139" s="7">
        <v>194.4</v>
      </c>
      <c r="L139">
        <v>59.3</v>
      </c>
      <c r="M139" s="8">
        <v>160</v>
      </c>
      <c r="N139" s="8">
        <v>13</v>
      </c>
      <c r="O139" s="6">
        <f t="shared" si="3"/>
        <v>2.7118644067796609</v>
      </c>
      <c r="P139">
        <v>4.5999999999999996</v>
      </c>
      <c r="Q139">
        <v>32.200000000000003</v>
      </c>
      <c r="R139">
        <v>50.8</v>
      </c>
      <c r="S139">
        <v>13.6</v>
      </c>
      <c r="T139">
        <v>3.4</v>
      </c>
      <c r="U139">
        <v>0</v>
      </c>
      <c r="V139">
        <v>1.88</v>
      </c>
      <c r="W139" t="s">
        <v>30</v>
      </c>
    </row>
    <row r="140" spans="1:23" x14ac:dyDescent="0.25">
      <c r="A140">
        <v>39</v>
      </c>
      <c r="B140" t="s">
        <v>30</v>
      </c>
      <c r="C140" t="s">
        <v>247</v>
      </c>
      <c r="D140">
        <v>2</v>
      </c>
      <c r="E140" t="s">
        <v>10</v>
      </c>
      <c r="F140" t="s">
        <v>63</v>
      </c>
      <c r="G140">
        <v>2000</v>
      </c>
      <c r="H140" s="8">
        <v>100</v>
      </c>
      <c r="I140" s="7">
        <v>25</v>
      </c>
      <c r="J140" s="7">
        <v>46.81</v>
      </c>
      <c r="K140" s="7">
        <v>220.2</v>
      </c>
      <c r="L140">
        <v>77.3</v>
      </c>
      <c r="M140" s="8">
        <v>659</v>
      </c>
      <c r="N140" s="8">
        <v>68</v>
      </c>
      <c r="O140" s="6">
        <f t="shared" si="3"/>
        <v>6.59</v>
      </c>
      <c r="P140">
        <v>8.8000000000000007</v>
      </c>
      <c r="Q140">
        <v>32</v>
      </c>
      <c r="R140">
        <v>55.7</v>
      </c>
      <c r="S140">
        <v>11.3</v>
      </c>
      <c r="T140">
        <v>1</v>
      </c>
      <c r="U140">
        <v>0</v>
      </c>
      <c r="V140">
        <v>1.81</v>
      </c>
      <c r="W140" t="s">
        <v>30</v>
      </c>
    </row>
    <row r="141" spans="1:23" x14ac:dyDescent="0.25">
      <c r="A141">
        <v>67</v>
      </c>
      <c r="B141" t="s">
        <v>30</v>
      </c>
      <c r="C141" t="s">
        <v>247</v>
      </c>
      <c r="D141">
        <v>1</v>
      </c>
      <c r="E141" t="s">
        <v>13</v>
      </c>
      <c r="F141" t="s">
        <v>91</v>
      </c>
      <c r="G141">
        <v>2000</v>
      </c>
      <c r="H141" s="8">
        <v>154</v>
      </c>
      <c r="I141" s="7">
        <v>1.3</v>
      </c>
      <c r="J141" s="7">
        <v>45.95</v>
      </c>
      <c r="K141" s="7">
        <v>162.69999999999999</v>
      </c>
      <c r="L141">
        <v>63.2</v>
      </c>
      <c r="M141" s="8">
        <v>439</v>
      </c>
      <c r="N141" s="8">
        <v>34</v>
      </c>
      <c r="O141" s="6">
        <f t="shared" si="3"/>
        <v>2.8506493506493507</v>
      </c>
      <c r="P141">
        <v>4.5999999999999996</v>
      </c>
      <c r="Q141">
        <v>47.4</v>
      </c>
      <c r="R141">
        <v>45.4</v>
      </c>
      <c r="S141">
        <v>7.2</v>
      </c>
      <c r="T141">
        <v>0</v>
      </c>
      <c r="U141">
        <v>0</v>
      </c>
      <c r="V141">
        <v>1.6</v>
      </c>
      <c r="W141" t="s">
        <v>30</v>
      </c>
    </row>
    <row r="142" spans="1:23" x14ac:dyDescent="0.25">
      <c r="A142">
        <v>104</v>
      </c>
      <c r="B142" t="s">
        <v>30</v>
      </c>
      <c r="C142" t="s">
        <v>247</v>
      </c>
      <c r="D142">
        <v>1</v>
      </c>
      <c r="E142" t="s">
        <v>21</v>
      </c>
      <c r="F142" s="8" t="s">
        <v>127</v>
      </c>
      <c r="G142">
        <v>2001</v>
      </c>
      <c r="H142" s="8">
        <v>19</v>
      </c>
      <c r="I142" s="7">
        <v>0</v>
      </c>
      <c r="J142" s="7">
        <v>39.97</v>
      </c>
      <c r="K142" s="7">
        <v>114.3</v>
      </c>
      <c r="L142">
        <v>66.7</v>
      </c>
      <c r="M142" s="8">
        <v>80</v>
      </c>
      <c r="N142" s="8">
        <v>21</v>
      </c>
      <c r="O142" s="6">
        <f t="shared" si="3"/>
        <v>4.2105263157894735</v>
      </c>
      <c r="P142">
        <v>6.7</v>
      </c>
      <c r="Q142">
        <v>50</v>
      </c>
      <c r="R142">
        <v>44.4</v>
      </c>
      <c r="S142">
        <v>5.6</v>
      </c>
      <c r="T142">
        <v>0</v>
      </c>
      <c r="U142">
        <v>0</v>
      </c>
      <c r="V142">
        <v>1.56</v>
      </c>
      <c r="W142" t="s">
        <v>30</v>
      </c>
    </row>
    <row r="143" spans="1:23" x14ac:dyDescent="0.25">
      <c r="A143">
        <v>20</v>
      </c>
      <c r="B143" t="s">
        <v>30</v>
      </c>
      <c r="C143" t="s">
        <v>247</v>
      </c>
      <c r="D143">
        <v>2</v>
      </c>
      <c r="E143" t="s">
        <v>9</v>
      </c>
      <c r="F143" t="s">
        <v>44</v>
      </c>
      <c r="G143">
        <v>2001</v>
      </c>
      <c r="H143" s="8">
        <v>27</v>
      </c>
      <c r="I143" s="7">
        <v>14.8</v>
      </c>
      <c r="J143" s="7">
        <v>59.5</v>
      </c>
      <c r="K143" s="7">
        <v>468.7</v>
      </c>
      <c r="L143">
        <v>74.099999999999994</v>
      </c>
      <c r="M143" s="8">
        <v>94</v>
      </c>
      <c r="N143" s="8">
        <v>16</v>
      </c>
      <c r="O143" s="6">
        <f t="shared" si="3"/>
        <v>3.4814814814814814</v>
      </c>
      <c r="P143">
        <v>4.7</v>
      </c>
      <c r="Q143">
        <v>44.4</v>
      </c>
      <c r="R143">
        <v>48.1</v>
      </c>
      <c r="S143">
        <v>7.4</v>
      </c>
      <c r="T143">
        <v>0</v>
      </c>
      <c r="U143">
        <v>0</v>
      </c>
      <c r="V143">
        <v>1.63</v>
      </c>
      <c r="W143" t="s">
        <v>30</v>
      </c>
    </row>
    <row r="144" spans="1:23" x14ac:dyDescent="0.25">
      <c r="A144">
        <v>21</v>
      </c>
      <c r="B144" t="s">
        <v>30</v>
      </c>
      <c r="C144" t="s">
        <v>247</v>
      </c>
      <c r="D144">
        <v>2</v>
      </c>
      <c r="E144" t="s">
        <v>9</v>
      </c>
      <c r="F144" t="s">
        <v>45</v>
      </c>
      <c r="G144">
        <v>2001</v>
      </c>
      <c r="H144" s="8">
        <v>35</v>
      </c>
      <c r="I144" s="7">
        <v>34.299999999999997</v>
      </c>
      <c r="J144" s="7">
        <v>62.04</v>
      </c>
      <c r="K144" s="7">
        <v>570</v>
      </c>
      <c r="L144">
        <v>70.599999999999994</v>
      </c>
      <c r="M144" s="8">
        <v>136</v>
      </c>
      <c r="N144" s="8">
        <v>14</v>
      </c>
      <c r="O144" s="6">
        <f t="shared" si="3"/>
        <v>3.8857142857142857</v>
      </c>
      <c r="P144">
        <v>5.7</v>
      </c>
      <c r="Q144">
        <v>33.299999999999997</v>
      </c>
      <c r="R144">
        <v>48.5</v>
      </c>
      <c r="S144">
        <v>18.2</v>
      </c>
      <c r="T144">
        <v>0</v>
      </c>
      <c r="U144">
        <v>0</v>
      </c>
      <c r="V144">
        <v>1.85</v>
      </c>
      <c r="W144" t="s">
        <v>30</v>
      </c>
    </row>
    <row r="145" spans="1:24" x14ac:dyDescent="0.25">
      <c r="A145">
        <v>40</v>
      </c>
      <c r="B145" t="s">
        <v>30</v>
      </c>
      <c r="C145" t="s">
        <v>247</v>
      </c>
      <c r="D145">
        <v>2</v>
      </c>
      <c r="E145" t="s">
        <v>10</v>
      </c>
      <c r="F145" t="s">
        <v>64</v>
      </c>
      <c r="G145">
        <v>2001</v>
      </c>
      <c r="H145" s="8">
        <v>105</v>
      </c>
      <c r="I145" s="7">
        <v>6.7</v>
      </c>
      <c r="J145" s="7">
        <v>47.26</v>
      </c>
      <c r="K145" s="7">
        <v>210.9</v>
      </c>
      <c r="L145">
        <v>66.7</v>
      </c>
      <c r="M145" s="8">
        <v>342</v>
      </c>
      <c r="N145" s="8">
        <v>18</v>
      </c>
      <c r="O145" s="6">
        <f t="shared" si="3"/>
        <v>3.2571428571428571</v>
      </c>
      <c r="P145">
        <v>5</v>
      </c>
      <c r="Q145">
        <v>38.6</v>
      </c>
      <c r="R145">
        <v>41.6</v>
      </c>
      <c r="S145">
        <v>17.8</v>
      </c>
      <c r="T145">
        <v>2</v>
      </c>
      <c r="U145">
        <v>0</v>
      </c>
      <c r="V145">
        <v>1.81</v>
      </c>
      <c r="W145" t="s">
        <v>30</v>
      </c>
    </row>
    <row r="146" spans="1:24" x14ac:dyDescent="0.25">
      <c r="A146">
        <v>68</v>
      </c>
      <c r="B146" t="s">
        <v>30</v>
      </c>
      <c r="C146" t="s">
        <v>247</v>
      </c>
      <c r="D146">
        <v>1</v>
      </c>
      <c r="E146" t="s">
        <v>13</v>
      </c>
      <c r="F146" t="s">
        <v>92</v>
      </c>
      <c r="G146">
        <v>2001</v>
      </c>
      <c r="H146" s="8">
        <v>130</v>
      </c>
      <c r="I146" s="7">
        <v>3.8</v>
      </c>
      <c r="J146" s="7">
        <v>47.48</v>
      </c>
      <c r="K146" s="7">
        <v>197.1</v>
      </c>
      <c r="L146">
        <v>53.1</v>
      </c>
      <c r="M146" s="8">
        <v>232</v>
      </c>
      <c r="N146" s="8">
        <v>36</v>
      </c>
      <c r="O146" s="6">
        <f t="shared" si="3"/>
        <v>1.7846153846153847</v>
      </c>
      <c r="P146">
        <v>3.4</v>
      </c>
      <c r="Q146">
        <v>38.5</v>
      </c>
      <c r="R146">
        <v>56.9</v>
      </c>
      <c r="S146">
        <v>4.5999999999999996</v>
      </c>
      <c r="T146">
        <v>0</v>
      </c>
      <c r="U146">
        <v>0</v>
      </c>
      <c r="V146">
        <v>1.28</v>
      </c>
      <c r="W146" t="s">
        <v>30</v>
      </c>
    </row>
    <row r="147" spans="1:24" x14ac:dyDescent="0.25">
      <c r="A147">
        <v>133</v>
      </c>
      <c r="B147" t="s">
        <v>30</v>
      </c>
      <c r="C147" t="s">
        <v>247</v>
      </c>
      <c r="D147">
        <v>2</v>
      </c>
      <c r="E147" t="s">
        <v>22</v>
      </c>
      <c r="F147" t="s">
        <v>155</v>
      </c>
      <c r="G147">
        <v>2002</v>
      </c>
      <c r="H147" s="8">
        <v>66</v>
      </c>
      <c r="I147" s="7">
        <v>25.8</v>
      </c>
      <c r="J147" s="7">
        <v>52.18</v>
      </c>
      <c r="K147" s="7">
        <v>314.10000000000002</v>
      </c>
      <c r="L147">
        <v>66.7</v>
      </c>
      <c r="M147" s="8">
        <v>130</v>
      </c>
      <c r="N147" s="8">
        <v>18</v>
      </c>
      <c r="O147" s="6">
        <f t="shared" si="3"/>
        <v>1.9696969696969697</v>
      </c>
      <c r="P147">
        <v>3.2</v>
      </c>
      <c r="Q147">
        <v>71.2</v>
      </c>
      <c r="R147">
        <v>24.2</v>
      </c>
      <c r="S147">
        <v>4.5</v>
      </c>
      <c r="T147">
        <v>0</v>
      </c>
      <c r="U147">
        <v>0</v>
      </c>
      <c r="V147">
        <v>1.33</v>
      </c>
      <c r="W147" t="s">
        <v>30</v>
      </c>
    </row>
    <row r="148" spans="1:24" x14ac:dyDescent="0.25">
      <c r="A148">
        <v>41</v>
      </c>
      <c r="B148" t="s">
        <v>30</v>
      </c>
      <c r="C148" t="s">
        <v>247</v>
      </c>
      <c r="D148">
        <v>2</v>
      </c>
      <c r="E148" t="s">
        <v>10</v>
      </c>
      <c r="F148" t="s">
        <v>65</v>
      </c>
      <c r="G148">
        <v>2002</v>
      </c>
      <c r="H148" s="8">
        <v>163</v>
      </c>
      <c r="I148" s="7">
        <v>14.1</v>
      </c>
      <c r="J148" s="7">
        <v>44.97</v>
      </c>
      <c r="K148" s="7">
        <v>196.8</v>
      </c>
      <c r="L148">
        <v>71.8</v>
      </c>
      <c r="M148" s="8">
        <v>780</v>
      </c>
      <c r="N148" s="8">
        <v>22</v>
      </c>
      <c r="O148" s="6">
        <f t="shared" si="3"/>
        <v>4.7852760736196318</v>
      </c>
      <c r="P148">
        <v>6.7</v>
      </c>
      <c r="Q148">
        <v>24.1</v>
      </c>
      <c r="R148">
        <v>56.8</v>
      </c>
      <c r="S148">
        <v>13.6</v>
      </c>
      <c r="T148">
        <v>5.6</v>
      </c>
      <c r="U148">
        <v>0</v>
      </c>
      <c r="V148">
        <v>2.0099999999999998</v>
      </c>
      <c r="W148" t="s">
        <v>30</v>
      </c>
    </row>
    <row r="149" spans="1:24" x14ac:dyDescent="0.25">
      <c r="A149">
        <v>69</v>
      </c>
      <c r="B149" t="s">
        <v>30</v>
      </c>
      <c r="C149" t="s">
        <v>247</v>
      </c>
      <c r="D149">
        <v>1</v>
      </c>
      <c r="E149" t="s">
        <v>13</v>
      </c>
      <c r="F149" t="s">
        <v>93</v>
      </c>
      <c r="G149">
        <v>2002</v>
      </c>
      <c r="H149" s="8">
        <v>199</v>
      </c>
      <c r="I149" s="7">
        <v>13.6</v>
      </c>
      <c r="J149" s="7">
        <v>52.79</v>
      </c>
      <c r="K149" s="7">
        <v>299.10000000000002</v>
      </c>
      <c r="L149">
        <v>28.1</v>
      </c>
      <c r="M149" s="8">
        <v>247</v>
      </c>
      <c r="N149" s="8">
        <v>24</v>
      </c>
      <c r="O149" s="6">
        <f t="shared" si="3"/>
        <v>1.2412060301507537</v>
      </c>
      <c r="P149">
        <v>4.4000000000000004</v>
      </c>
      <c r="Q149">
        <v>30.9</v>
      </c>
      <c r="R149">
        <v>56.7</v>
      </c>
      <c r="S149">
        <v>12.4</v>
      </c>
      <c r="T149">
        <v>0</v>
      </c>
      <c r="U149">
        <v>0</v>
      </c>
      <c r="V149">
        <v>1.81</v>
      </c>
      <c r="W149" t="s">
        <v>30</v>
      </c>
    </row>
    <row r="150" spans="1:24" x14ac:dyDescent="0.25">
      <c r="A150">
        <v>22</v>
      </c>
      <c r="B150" t="s">
        <v>30</v>
      </c>
      <c r="C150" t="s">
        <v>247</v>
      </c>
      <c r="D150">
        <v>2</v>
      </c>
      <c r="E150" t="s">
        <v>9</v>
      </c>
      <c r="F150" t="s">
        <v>46</v>
      </c>
      <c r="G150">
        <v>2002</v>
      </c>
      <c r="H150" s="8">
        <v>266</v>
      </c>
      <c r="I150" s="7">
        <v>21.4</v>
      </c>
      <c r="J150" s="7">
        <v>45.95</v>
      </c>
      <c r="K150" s="7">
        <v>229.4</v>
      </c>
      <c r="L150">
        <v>53.8</v>
      </c>
      <c r="M150" s="8">
        <v>772</v>
      </c>
      <c r="N150" s="8">
        <v>24</v>
      </c>
      <c r="O150" s="6">
        <f t="shared" si="3"/>
        <v>2.9022556390977443</v>
      </c>
      <c r="P150">
        <v>5.4</v>
      </c>
      <c r="Q150">
        <v>29.2</v>
      </c>
      <c r="R150">
        <v>55.5</v>
      </c>
      <c r="S150">
        <v>15.3</v>
      </c>
      <c r="T150">
        <v>0</v>
      </c>
      <c r="U150">
        <v>0</v>
      </c>
      <c r="V150">
        <v>1.86</v>
      </c>
      <c r="W150" t="s">
        <v>30</v>
      </c>
    </row>
    <row r="151" spans="1:24" x14ac:dyDescent="0.25">
      <c r="A151">
        <v>136</v>
      </c>
      <c r="B151" t="s">
        <v>257</v>
      </c>
      <c r="C151" t="s">
        <v>247</v>
      </c>
      <c r="D151">
        <v>1</v>
      </c>
      <c r="E151" t="s">
        <v>159</v>
      </c>
      <c r="F151" t="s">
        <v>160</v>
      </c>
      <c r="G151">
        <v>2005</v>
      </c>
      <c r="H151">
        <v>24</v>
      </c>
      <c r="I151">
        <v>0</v>
      </c>
      <c r="J151" s="11">
        <v>48.375</v>
      </c>
      <c r="K151" s="7">
        <v>209.27500000000001</v>
      </c>
      <c r="L151" s="7">
        <v>26.666666666666668</v>
      </c>
      <c r="M151" s="8">
        <v>30</v>
      </c>
      <c r="N151" s="8">
        <v>16</v>
      </c>
      <c r="O151" s="11">
        <v>1.5</v>
      </c>
      <c r="P151" s="11">
        <v>5</v>
      </c>
      <c r="Q151" s="11">
        <v>66.666666666666657</v>
      </c>
      <c r="R151" s="11">
        <v>29.166666666666668</v>
      </c>
      <c r="S151" s="11">
        <v>4.1666666666666661</v>
      </c>
      <c r="T151" s="11">
        <v>0</v>
      </c>
      <c r="U151" s="11">
        <v>0</v>
      </c>
      <c r="V151" s="7">
        <v>1.375</v>
      </c>
      <c r="W151" s="10" t="s">
        <v>156</v>
      </c>
    </row>
    <row r="152" spans="1:24" x14ac:dyDescent="0.25">
      <c r="A152">
        <v>4</v>
      </c>
      <c r="B152" t="s">
        <v>250</v>
      </c>
      <c r="C152" t="s">
        <v>247</v>
      </c>
      <c r="D152">
        <v>1</v>
      </c>
      <c r="E152" t="s">
        <v>5</v>
      </c>
      <c r="F152" t="s">
        <v>6</v>
      </c>
      <c r="G152">
        <v>2015</v>
      </c>
      <c r="H152" s="8">
        <v>51</v>
      </c>
      <c r="I152">
        <v>0</v>
      </c>
      <c r="J152" s="7">
        <v>34.235294117647058</v>
      </c>
      <c r="K152" s="7">
        <v>83.647058823529406</v>
      </c>
      <c r="L152" s="7">
        <v>62.745098039215684</v>
      </c>
      <c r="M152" s="8">
        <v>111</v>
      </c>
      <c r="N152" s="8">
        <v>15</v>
      </c>
      <c r="O152" s="7">
        <v>2.1764705882352939</v>
      </c>
      <c r="P152" s="7">
        <v>3.46875</v>
      </c>
      <c r="Q152" s="7">
        <v>56.862745098039213</v>
      </c>
      <c r="R152" s="7">
        <v>39.215686274509807</v>
      </c>
      <c r="S152" s="7">
        <v>3.9215686274509802</v>
      </c>
      <c r="T152">
        <v>0</v>
      </c>
      <c r="U152">
        <v>0</v>
      </c>
      <c r="V152" s="7">
        <v>1.4710000000000001</v>
      </c>
      <c r="W152" t="s">
        <v>2</v>
      </c>
    </row>
    <row r="153" spans="1:24" x14ac:dyDescent="0.25">
      <c r="A153">
        <v>3</v>
      </c>
      <c r="B153" t="s">
        <v>253</v>
      </c>
      <c r="C153" t="s">
        <v>247</v>
      </c>
      <c r="D153">
        <v>1</v>
      </c>
      <c r="E153" t="s">
        <v>4</v>
      </c>
      <c r="F153" s="4">
        <v>44057</v>
      </c>
      <c r="G153">
        <v>2020</v>
      </c>
      <c r="H153" s="8">
        <v>14</v>
      </c>
      <c r="I153" s="6">
        <v>7.1428571428571423</v>
      </c>
      <c r="J153" s="7">
        <v>40.5</v>
      </c>
      <c r="K153" s="7">
        <v>113.07142857142857</v>
      </c>
      <c r="L153" s="7">
        <v>35.714285714285715</v>
      </c>
      <c r="M153" s="8">
        <v>19</v>
      </c>
      <c r="N153" s="8">
        <v>8</v>
      </c>
      <c r="O153" s="7">
        <v>1.3571428571428572</v>
      </c>
      <c r="P153">
        <v>3.8</v>
      </c>
      <c r="Q153" s="6">
        <v>71.428571428571431</v>
      </c>
      <c r="R153" s="6">
        <v>14.285714285714285</v>
      </c>
      <c r="S153" s="6">
        <v>14.285714285714285</v>
      </c>
      <c r="T153">
        <v>0</v>
      </c>
      <c r="U153">
        <v>0</v>
      </c>
      <c r="V153">
        <v>1.4279999999999999</v>
      </c>
      <c r="W153" t="s">
        <v>2</v>
      </c>
    </row>
    <row r="154" spans="1:24" x14ac:dyDescent="0.25">
      <c r="A154">
        <v>2</v>
      </c>
      <c r="B154" t="s">
        <v>258</v>
      </c>
      <c r="C154" t="s">
        <v>246</v>
      </c>
      <c r="D154">
        <v>3</v>
      </c>
      <c r="E154" t="s">
        <v>3</v>
      </c>
      <c r="F154" s="4">
        <v>44070</v>
      </c>
      <c r="G154">
        <v>2020</v>
      </c>
      <c r="H154">
        <v>11</v>
      </c>
      <c r="I154">
        <v>0</v>
      </c>
      <c r="J154" s="7">
        <v>25.818181818181817</v>
      </c>
      <c r="K154" s="7">
        <v>27.727272727272727</v>
      </c>
      <c r="L154" s="7">
        <v>0</v>
      </c>
      <c r="M154" s="8">
        <v>0</v>
      </c>
      <c r="N154" s="8">
        <v>0</v>
      </c>
      <c r="O154" s="7">
        <v>0</v>
      </c>
      <c r="P154">
        <v>0</v>
      </c>
      <c r="Q154" s="6">
        <v>100</v>
      </c>
      <c r="R154" s="6">
        <v>0</v>
      </c>
      <c r="S154" s="6">
        <v>0</v>
      </c>
      <c r="T154">
        <v>0</v>
      </c>
      <c r="U154">
        <v>0</v>
      </c>
      <c r="V154">
        <v>1</v>
      </c>
      <c r="W154" t="s">
        <v>2</v>
      </c>
    </row>
    <row r="155" spans="1:24" x14ac:dyDescent="0.25">
      <c r="A155">
        <v>143</v>
      </c>
      <c r="B155" t="s">
        <v>259</v>
      </c>
      <c r="C155" t="s">
        <v>247</v>
      </c>
      <c r="D155">
        <v>1</v>
      </c>
      <c r="E155" t="s">
        <v>173</v>
      </c>
      <c r="F155" t="s">
        <v>174</v>
      </c>
      <c r="G155">
        <v>2006</v>
      </c>
      <c r="H155">
        <v>14</v>
      </c>
      <c r="I155" s="7">
        <v>7.1428571428571423</v>
      </c>
      <c r="J155" s="11">
        <v>50.928571428571431</v>
      </c>
      <c r="K155" s="11">
        <v>266.8857142857143</v>
      </c>
      <c r="L155" s="11">
        <v>28.571428571428569</v>
      </c>
      <c r="M155" s="14">
        <v>5</v>
      </c>
      <c r="N155" s="14">
        <v>2</v>
      </c>
      <c r="O155" s="11">
        <v>0.35714285714285715</v>
      </c>
      <c r="P155" s="11">
        <v>1.25</v>
      </c>
      <c r="Q155" s="11">
        <v>92.857142857142861</v>
      </c>
      <c r="R155" s="11">
        <v>7.1428571428571423</v>
      </c>
      <c r="S155" s="11">
        <v>0</v>
      </c>
      <c r="T155" s="11">
        <v>0</v>
      </c>
      <c r="U155" s="11">
        <v>0</v>
      </c>
      <c r="V155" s="7">
        <v>1.071</v>
      </c>
      <c r="W155" s="10" t="s">
        <v>156</v>
      </c>
    </row>
    <row r="156" spans="1:24" x14ac:dyDescent="0.25">
      <c r="A156">
        <v>135</v>
      </c>
      <c r="B156" t="s">
        <v>260</v>
      </c>
      <c r="C156" t="s">
        <v>246</v>
      </c>
      <c r="D156">
        <v>3</v>
      </c>
      <c r="E156" t="s">
        <v>157</v>
      </c>
      <c r="F156" t="s">
        <v>158</v>
      </c>
      <c r="G156">
        <v>2005</v>
      </c>
      <c r="H156">
        <v>27</v>
      </c>
      <c r="I156" s="7">
        <v>33.333333333333329</v>
      </c>
      <c r="J156" s="7">
        <v>50.481481481481481</v>
      </c>
      <c r="K156" s="7">
        <v>288.59259259259261</v>
      </c>
      <c r="L156" s="7">
        <v>82.608695652173907</v>
      </c>
      <c r="M156" s="8">
        <v>139</v>
      </c>
      <c r="N156" s="8">
        <v>34</v>
      </c>
      <c r="O156" s="11">
        <v>6.0434782608695654</v>
      </c>
      <c r="P156" s="11">
        <v>7.3157894736842106</v>
      </c>
      <c r="Q156" s="11">
        <v>48.148148148148145</v>
      </c>
      <c r="R156" s="11">
        <v>25.925925925925924</v>
      </c>
      <c r="S156" s="11">
        <v>18.518518518518519</v>
      </c>
      <c r="T156" s="11">
        <v>7.4074074074074066</v>
      </c>
      <c r="U156" s="11">
        <v>0</v>
      </c>
      <c r="V156" s="7">
        <v>1.8888888888888888</v>
      </c>
      <c r="W156" t="s">
        <v>156</v>
      </c>
    </row>
    <row r="157" spans="1:24" x14ac:dyDescent="0.25">
      <c r="A157">
        <v>147</v>
      </c>
      <c r="B157" t="s">
        <v>259</v>
      </c>
      <c r="C157" t="s">
        <v>246</v>
      </c>
      <c r="D157">
        <v>3</v>
      </c>
      <c r="E157" t="s">
        <v>157</v>
      </c>
      <c r="F157" t="s">
        <v>177</v>
      </c>
      <c r="G157">
        <v>2006</v>
      </c>
      <c r="H157">
        <v>19</v>
      </c>
      <c r="I157" s="7">
        <v>63.157894736842103</v>
      </c>
      <c r="J157" s="7">
        <v>63.921052631578945</v>
      </c>
      <c r="K157" s="7">
        <v>525.27894736842109</v>
      </c>
      <c r="L157" s="7">
        <v>47.368421052631575</v>
      </c>
      <c r="M157" s="8">
        <v>75</v>
      </c>
      <c r="N157" s="8">
        <v>37</v>
      </c>
      <c r="O157" s="11">
        <v>5</v>
      </c>
      <c r="P157" s="11">
        <v>8.3333333333333339</v>
      </c>
      <c r="Q157" s="11">
        <v>68.421052631578945</v>
      </c>
      <c r="R157" s="11">
        <v>31.578947368421051</v>
      </c>
      <c r="S157" s="11">
        <v>0</v>
      </c>
      <c r="T157" s="11">
        <v>0</v>
      </c>
      <c r="U157" s="11">
        <v>0</v>
      </c>
      <c r="V157" s="7">
        <v>1.3157894736842106</v>
      </c>
      <c r="W157" t="s">
        <v>156</v>
      </c>
    </row>
    <row r="158" spans="1:24" x14ac:dyDescent="0.25">
      <c r="A158">
        <v>148</v>
      </c>
      <c r="B158" t="s">
        <v>259</v>
      </c>
      <c r="C158" t="s">
        <v>246</v>
      </c>
      <c r="D158">
        <v>3</v>
      </c>
      <c r="E158" t="s">
        <v>178</v>
      </c>
      <c r="F158" t="s">
        <v>179</v>
      </c>
      <c r="G158">
        <v>2006</v>
      </c>
      <c r="H158">
        <v>33</v>
      </c>
      <c r="I158" s="7">
        <v>75.757575757575751</v>
      </c>
      <c r="J158" s="11">
        <v>60.212121212121211</v>
      </c>
      <c r="K158" s="11">
        <v>493.4757575757576</v>
      </c>
      <c r="L158" s="11">
        <v>84.848484848484844</v>
      </c>
      <c r="M158" s="14">
        <v>144</v>
      </c>
      <c r="N158" s="14">
        <v>18</v>
      </c>
      <c r="O158" s="11">
        <v>4.645161290322581</v>
      </c>
      <c r="P158" s="11">
        <v>5.5384615384615383</v>
      </c>
      <c r="Q158" s="11">
        <v>36.363636363636367</v>
      </c>
      <c r="R158" s="11">
        <v>36.363636363636367</v>
      </c>
      <c r="S158" s="11">
        <v>24.242424242424242</v>
      </c>
      <c r="T158" s="11">
        <v>3.0303030303030303</v>
      </c>
      <c r="U158" s="11">
        <v>0</v>
      </c>
      <c r="V158" s="7">
        <v>1.9390000000000001</v>
      </c>
      <c r="W158" s="10" t="s">
        <v>156</v>
      </c>
      <c r="X158" t="s">
        <v>156</v>
      </c>
    </row>
    <row r="159" spans="1:24" x14ac:dyDescent="0.25">
      <c r="A159">
        <v>152</v>
      </c>
      <c r="B159" t="s">
        <v>259</v>
      </c>
      <c r="C159" t="s">
        <v>246</v>
      </c>
      <c r="D159">
        <v>3</v>
      </c>
      <c r="E159" t="s">
        <v>157</v>
      </c>
      <c r="F159" s="4">
        <v>39226</v>
      </c>
      <c r="G159">
        <v>2007</v>
      </c>
      <c r="H159">
        <v>12</v>
      </c>
      <c r="I159" s="7">
        <v>50</v>
      </c>
      <c r="J159" s="7">
        <v>59.625</v>
      </c>
      <c r="K159" s="7">
        <v>470.38333333333327</v>
      </c>
      <c r="L159" s="7">
        <v>58.333333333333336</v>
      </c>
      <c r="M159" s="8">
        <v>23</v>
      </c>
      <c r="N159" s="8">
        <v>7</v>
      </c>
      <c r="O159" s="7">
        <v>1.9166666666666667</v>
      </c>
      <c r="P159" s="7">
        <v>3.2857142857142856</v>
      </c>
      <c r="Q159" s="7">
        <v>75</v>
      </c>
      <c r="R159" s="7">
        <v>25</v>
      </c>
      <c r="S159" s="7">
        <v>0</v>
      </c>
      <c r="T159" s="7">
        <v>0</v>
      </c>
      <c r="U159" s="7">
        <v>0</v>
      </c>
      <c r="V159" s="7">
        <v>1.25</v>
      </c>
      <c r="W159" t="s">
        <v>156</v>
      </c>
    </row>
    <row r="160" spans="1:24" x14ac:dyDescent="0.25">
      <c r="A160">
        <v>160</v>
      </c>
      <c r="B160" t="s">
        <v>259</v>
      </c>
      <c r="C160" t="s">
        <v>246</v>
      </c>
      <c r="D160">
        <v>3</v>
      </c>
      <c r="E160" t="s">
        <v>186</v>
      </c>
      <c r="F160" s="4">
        <v>39615</v>
      </c>
      <c r="G160">
        <v>2008</v>
      </c>
      <c r="H160">
        <v>11</v>
      </c>
      <c r="I160" s="7">
        <v>45.454545454545453</v>
      </c>
      <c r="J160" s="7">
        <v>58.909090909090907</v>
      </c>
      <c r="K160" s="7">
        <v>443.90909090909093</v>
      </c>
      <c r="L160" s="7">
        <v>81.818181818181827</v>
      </c>
      <c r="M160" s="8">
        <v>36</v>
      </c>
      <c r="N160" s="8">
        <v>12</v>
      </c>
      <c r="O160" s="7">
        <v>4</v>
      </c>
      <c r="P160" s="7">
        <v>5.1428571428571432</v>
      </c>
      <c r="Q160" s="7">
        <v>36.363636363636367</v>
      </c>
      <c r="R160" s="7">
        <v>54.54545454545454</v>
      </c>
      <c r="S160" s="7">
        <v>0</v>
      </c>
      <c r="T160" s="7">
        <v>0</v>
      </c>
      <c r="U160" s="7">
        <v>9.0909090909090917</v>
      </c>
      <c r="V160" s="7">
        <v>1.9090909090909092</v>
      </c>
      <c r="W160" t="s">
        <v>156</v>
      </c>
    </row>
    <row r="161" spans="1:24" x14ac:dyDescent="0.25">
      <c r="A161">
        <v>159</v>
      </c>
      <c r="B161" t="s">
        <v>259</v>
      </c>
      <c r="C161" t="s">
        <v>246</v>
      </c>
      <c r="D161">
        <v>3</v>
      </c>
      <c r="E161" t="s">
        <v>157</v>
      </c>
      <c r="F161" s="4">
        <v>39602</v>
      </c>
      <c r="G161">
        <v>2008</v>
      </c>
      <c r="H161">
        <v>22</v>
      </c>
      <c r="I161" s="7">
        <v>4.5454545454545459</v>
      </c>
      <c r="J161" s="7">
        <v>47.022727272727273</v>
      </c>
      <c r="K161" s="7">
        <v>208.1090909090909</v>
      </c>
      <c r="L161" s="7">
        <v>59.090909090909093</v>
      </c>
      <c r="M161" s="8">
        <v>40</v>
      </c>
      <c r="N161" s="8">
        <v>11</v>
      </c>
      <c r="O161" s="7">
        <v>2</v>
      </c>
      <c r="P161" s="7">
        <v>3.9</v>
      </c>
      <c r="Q161" s="7">
        <v>72.727272727272734</v>
      </c>
      <c r="R161" s="7">
        <v>13.636363636363635</v>
      </c>
      <c r="S161" s="7">
        <v>4.5454545454545459</v>
      </c>
      <c r="T161" s="7">
        <v>4.5454545454545459</v>
      </c>
      <c r="U161" s="7">
        <v>4.5454545454545459</v>
      </c>
      <c r="V161" s="7">
        <v>1.5454545454545454</v>
      </c>
      <c r="W161" t="s">
        <v>156</v>
      </c>
    </row>
    <row r="162" spans="1:24" x14ac:dyDescent="0.25">
      <c r="A162">
        <v>164</v>
      </c>
      <c r="B162" t="s">
        <v>259</v>
      </c>
      <c r="C162" t="s">
        <v>246</v>
      </c>
      <c r="D162">
        <v>3</v>
      </c>
      <c r="E162" t="s">
        <v>157</v>
      </c>
      <c r="F162" s="4">
        <v>39938</v>
      </c>
      <c r="G162">
        <v>2009</v>
      </c>
      <c r="H162">
        <v>11</v>
      </c>
      <c r="I162" s="7">
        <v>27.27272727272727</v>
      </c>
      <c r="J162" s="7">
        <v>58.68181818181818</v>
      </c>
      <c r="K162" s="7">
        <v>440.57272727272726</v>
      </c>
      <c r="L162" s="7">
        <v>54.54545454545454</v>
      </c>
      <c r="M162" s="8">
        <v>23</v>
      </c>
      <c r="N162" s="8">
        <v>9</v>
      </c>
      <c r="O162" s="7">
        <v>2.5555555555555554</v>
      </c>
      <c r="P162" s="7">
        <v>5.75</v>
      </c>
      <c r="Q162" s="7">
        <v>54.54545454545454</v>
      </c>
      <c r="R162" s="7">
        <v>18.181818181818183</v>
      </c>
      <c r="S162" s="7">
        <v>27.27272727272727</v>
      </c>
      <c r="T162" s="7">
        <v>0</v>
      </c>
      <c r="U162" s="7">
        <v>0</v>
      </c>
      <c r="V162" s="7">
        <v>1.7272727272727273</v>
      </c>
      <c r="W162" t="s">
        <v>192</v>
      </c>
    </row>
    <row r="163" spans="1:24" x14ac:dyDescent="0.25">
      <c r="A163">
        <v>217</v>
      </c>
      <c r="B163" t="s">
        <v>259</v>
      </c>
      <c r="C163" t="s">
        <v>246</v>
      </c>
      <c r="D163">
        <v>3</v>
      </c>
      <c r="E163" t="s">
        <v>245</v>
      </c>
      <c r="F163">
        <v>-1</v>
      </c>
      <c r="G163">
        <v>2015</v>
      </c>
      <c r="H163">
        <v>32</v>
      </c>
      <c r="I163" s="7">
        <v>-1</v>
      </c>
      <c r="J163" s="7">
        <v>75.820588000000001</v>
      </c>
      <c r="K163" s="7">
        <v>950.97352899999998</v>
      </c>
      <c r="L163">
        <f>(30/32)*100</f>
        <v>93.75</v>
      </c>
      <c r="M163" s="8">
        <v>314</v>
      </c>
      <c r="N163" s="8">
        <v>36</v>
      </c>
      <c r="O163" s="7">
        <v>9.2349999999999994</v>
      </c>
      <c r="P163">
        <f>314/32</f>
        <v>9.8125</v>
      </c>
      <c r="Q163" s="7">
        <f>(1/34)*100</f>
        <v>2.9411764705882351</v>
      </c>
      <c r="R163" s="7">
        <f>(2/34)*100</f>
        <v>5.8823529411764701</v>
      </c>
      <c r="S163" s="7">
        <f>(20/34)*100</f>
        <v>58.82352941176471</v>
      </c>
      <c r="T163" s="7">
        <f>(11/34)*100</f>
        <v>32.352941176470587</v>
      </c>
      <c r="U163" s="7">
        <v>0</v>
      </c>
      <c r="V163" s="7">
        <v>3.2058800000000001</v>
      </c>
      <c r="W163" t="s">
        <v>240</v>
      </c>
    </row>
    <row r="164" spans="1:24" x14ac:dyDescent="0.25">
      <c r="A164">
        <v>207</v>
      </c>
      <c r="B164" t="s">
        <v>259</v>
      </c>
      <c r="C164" t="s">
        <v>246</v>
      </c>
      <c r="D164">
        <v>3</v>
      </c>
      <c r="E164" t="s">
        <v>235</v>
      </c>
      <c r="F164" t="s">
        <v>230</v>
      </c>
      <c r="G164">
        <v>2019</v>
      </c>
      <c r="H164">
        <v>11</v>
      </c>
      <c r="I164" s="7">
        <v>9.1</v>
      </c>
      <c r="J164" s="7">
        <v>52.181800000000003</v>
      </c>
      <c r="K164" s="7">
        <v>310.68180000000001</v>
      </c>
      <c r="L164" s="7">
        <v>63.6</v>
      </c>
      <c r="M164" s="8">
        <v>27</v>
      </c>
      <c r="N164" s="8">
        <v>9</v>
      </c>
      <c r="O164" s="7">
        <v>2.4544999999999999</v>
      </c>
      <c r="P164" s="7">
        <f>27/7</f>
        <v>3.8571428571428572</v>
      </c>
      <c r="Q164" s="7">
        <v>45.5</v>
      </c>
      <c r="R164" s="7">
        <v>45.5</v>
      </c>
      <c r="S164" s="7">
        <v>9.1</v>
      </c>
      <c r="T164" s="7">
        <v>0</v>
      </c>
      <c r="U164" s="7">
        <v>0</v>
      </c>
      <c r="V164" s="7">
        <v>1.6364000000000001</v>
      </c>
      <c r="W164" t="s">
        <v>2</v>
      </c>
      <c r="X164" t="s">
        <v>241</v>
      </c>
    </row>
    <row r="165" spans="1:24" x14ac:dyDescent="0.25">
      <c r="A165">
        <v>204</v>
      </c>
      <c r="B165" t="s">
        <v>259</v>
      </c>
      <c r="C165" t="s">
        <v>246</v>
      </c>
      <c r="D165">
        <v>3</v>
      </c>
      <c r="E165" t="s">
        <v>233</v>
      </c>
      <c r="F165" t="s">
        <v>230</v>
      </c>
      <c r="G165">
        <v>2019</v>
      </c>
      <c r="H165">
        <v>13</v>
      </c>
      <c r="I165" s="7">
        <f>7.7+7.7+7.7</f>
        <v>23.1</v>
      </c>
      <c r="J165" s="7">
        <v>52.769199999999998</v>
      </c>
      <c r="K165" s="7">
        <v>300.73079999999999</v>
      </c>
      <c r="L165" s="7">
        <v>72.7</v>
      </c>
      <c r="M165" s="8">
        <v>32</v>
      </c>
      <c r="N165" s="8">
        <v>8</v>
      </c>
      <c r="O165" s="7">
        <v>2.9091</v>
      </c>
      <c r="P165" s="7">
        <f>32/8</f>
        <v>4</v>
      </c>
      <c r="Q165" s="7">
        <v>45.5</v>
      </c>
      <c r="R165" s="7">
        <v>45.5</v>
      </c>
      <c r="S165" s="7">
        <v>9.1</v>
      </c>
      <c r="T165" s="7">
        <v>0</v>
      </c>
      <c r="U165" s="7">
        <v>0</v>
      </c>
      <c r="V165" s="7">
        <v>1.6364000000000001</v>
      </c>
      <c r="W165" t="s">
        <v>2</v>
      </c>
      <c r="X165" t="s">
        <v>241</v>
      </c>
    </row>
    <row r="166" spans="1:24" x14ac:dyDescent="0.25">
      <c r="A166">
        <v>205</v>
      </c>
      <c r="B166" t="s">
        <v>259</v>
      </c>
      <c r="C166" t="s">
        <v>246</v>
      </c>
      <c r="D166">
        <v>3</v>
      </c>
      <c r="E166" t="s">
        <v>234</v>
      </c>
      <c r="F166" t="s">
        <v>230</v>
      </c>
      <c r="G166">
        <v>2019</v>
      </c>
      <c r="H166">
        <v>15</v>
      </c>
      <c r="I166" s="7">
        <v>26.7</v>
      </c>
      <c r="J166" s="7">
        <v>53.1</v>
      </c>
      <c r="K166" s="7">
        <v>291.7</v>
      </c>
      <c r="L166" s="7">
        <v>50</v>
      </c>
      <c r="M166" s="8">
        <v>15</v>
      </c>
      <c r="N166" s="8">
        <v>4</v>
      </c>
      <c r="O166" s="7">
        <v>1.25</v>
      </c>
      <c r="P166" s="7">
        <f>15/6</f>
        <v>2.5</v>
      </c>
      <c r="Q166" s="7">
        <v>91.7</v>
      </c>
      <c r="R166" s="7">
        <v>0</v>
      </c>
      <c r="S166" s="7">
        <v>8.3000000000000007</v>
      </c>
      <c r="T166" s="7">
        <v>0</v>
      </c>
      <c r="U166" s="7">
        <v>0</v>
      </c>
      <c r="V166" s="7">
        <v>1.1667000000000001</v>
      </c>
      <c r="W166" t="s">
        <v>2</v>
      </c>
      <c r="X166" t="s">
        <v>241</v>
      </c>
    </row>
    <row r="167" spans="1:24" x14ac:dyDescent="0.25">
      <c r="A167">
        <v>209</v>
      </c>
      <c r="B167" t="s">
        <v>259</v>
      </c>
      <c r="C167" t="s">
        <v>246</v>
      </c>
      <c r="D167">
        <v>3</v>
      </c>
      <c r="E167" t="s">
        <v>236</v>
      </c>
      <c r="F167" t="s">
        <v>230</v>
      </c>
      <c r="G167">
        <v>2019</v>
      </c>
      <c r="H167">
        <v>15</v>
      </c>
      <c r="I167" s="7">
        <f>6.7+6.7</f>
        <v>13.4</v>
      </c>
      <c r="J167" s="7">
        <v>50.5</v>
      </c>
      <c r="K167" s="7">
        <v>261.63330000000002</v>
      </c>
      <c r="L167" s="7">
        <v>46.7</v>
      </c>
      <c r="M167" s="8">
        <v>27</v>
      </c>
      <c r="N167" s="8">
        <v>7</v>
      </c>
      <c r="O167" s="7">
        <v>2.0769000000000002</v>
      </c>
      <c r="P167" s="7">
        <f>27/7</f>
        <v>3.8571428571428572</v>
      </c>
      <c r="Q167" s="7">
        <v>76.900000000000006</v>
      </c>
      <c r="R167" s="7">
        <v>23.1</v>
      </c>
      <c r="S167" s="7">
        <v>0</v>
      </c>
      <c r="T167" s="7">
        <v>0</v>
      </c>
      <c r="U167" s="7">
        <v>0</v>
      </c>
      <c r="V167" s="7">
        <v>1.2307999999999999</v>
      </c>
      <c r="W167" t="s">
        <v>2</v>
      </c>
      <c r="X167" t="s">
        <v>241</v>
      </c>
    </row>
    <row r="168" spans="1:24" x14ac:dyDescent="0.25">
      <c r="A168">
        <v>208</v>
      </c>
      <c r="B168" t="s">
        <v>259</v>
      </c>
      <c r="C168" t="s">
        <v>246</v>
      </c>
      <c r="D168">
        <v>3</v>
      </c>
      <c r="E168" t="s">
        <v>218</v>
      </c>
      <c r="F168" t="s">
        <v>230</v>
      </c>
      <c r="G168">
        <v>2019</v>
      </c>
      <c r="H168">
        <v>21</v>
      </c>
      <c r="I168" s="7">
        <v>4.8</v>
      </c>
      <c r="J168" s="7">
        <v>47.381</v>
      </c>
      <c r="K168" s="7">
        <v>202.97620000000001</v>
      </c>
      <c r="L168" s="7">
        <v>47.6</v>
      </c>
      <c r="M168" s="8">
        <v>38</v>
      </c>
      <c r="N168" s="8">
        <v>16</v>
      </c>
      <c r="O168" s="7">
        <v>1.8095000000000001</v>
      </c>
      <c r="P168" s="7">
        <f>38/10</f>
        <v>3.8</v>
      </c>
      <c r="Q168" s="7">
        <v>61.9</v>
      </c>
      <c r="R168" s="7">
        <v>23.8</v>
      </c>
      <c r="S168" s="7">
        <v>14.3</v>
      </c>
      <c r="T168" s="7">
        <v>0</v>
      </c>
      <c r="U168" s="7">
        <v>0</v>
      </c>
      <c r="V168" s="7">
        <v>1.5238</v>
      </c>
      <c r="W168" t="s">
        <v>2</v>
      </c>
      <c r="X168" t="s">
        <v>241</v>
      </c>
    </row>
    <row r="169" spans="1:24" x14ac:dyDescent="0.25">
      <c r="A169">
        <v>215</v>
      </c>
      <c r="B169" t="s">
        <v>259</v>
      </c>
      <c r="C169" t="s">
        <v>246</v>
      </c>
      <c r="D169">
        <v>3</v>
      </c>
      <c r="E169" t="s">
        <v>239</v>
      </c>
      <c r="F169" t="s">
        <v>230</v>
      </c>
      <c r="G169">
        <v>2019</v>
      </c>
      <c r="H169">
        <v>24</v>
      </c>
      <c r="I169" s="7">
        <v>4.2</v>
      </c>
      <c r="J169" s="7">
        <v>47.458300000000001</v>
      </c>
      <c r="K169" s="7">
        <v>203.333</v>
      </c>
      <c r="L169" s="7">
        <v>62.5</v>
      </c>
      <c r="M169" s="8">
        <v>50</v>
      </c>
      <c r="N169" s="8">
        <v>11</v>
      </c>
      <c r="O169" s="7">
        <v>2.0832999999999999</v>
      </c>
      <c r="P169" s="7">
        <f>50/15</f>
        <v>3.3333333333333335</v>
      </c>
      <c r="Q169" s="7">
        <v>50</v>
      </c>
      <c r="R169" s="7">
        <v>41.7</v>
      </c>
      <c r="S169" s="7">
        <v>8.3000000000000007</v>
      </c>
      <c r="T169" s="7">
        <v>0</v>
      </c>
      <c r="U169" s="7">
        <v>0</v>
      </c>
      <c r="V169" s="7">
        <v>1.5329999999999999</v>
      </c>
      <c r="W169" t="s">
        <v>2</v>
      </c>
      <c r="X169" t="s">
        <v>241</v>
      </c>
    </row>
    <row r="170" spans="1:24" x14ac:dyDescent="0.25">
      <c r="A170">
        <v>214</v>
      </c>
      <c r="B170" t="s">
        <v>259</v>
      </c>
      <c r="C170" t="s">
        <v>246</v>
      </c>
      <c r="D170">
        <v>3</v>
      </c>
      <c r="E170" t="s">
        <v>223</v>
      </c>
      <c r="F170" t="s">
        <v>230</v>
      </c>
      <c r="G170">
        <v>2019</v>
      </c>
      <c r="H170">
        <v>29</v>
      </c>
      <c r="I170" s="7">
        <v>0</v>
      </c>
      <c r="J170" s="7">
        <v>49.051699999999997</v>
      </c>
      <c r="K170" s="7">
        <v>220.34479999999999</v>
      </c>
      <c r="L170" s="7">
        <v>58.6</v>
      </c>
      <c r="M170" s="8">
        <v>70</v>
      </c>
      <c r="N170" s="8">
        <v>14</v>
      </c>
      <c r="O170" s="7">
        <v>2.5</v>
      </c>
      <c r="P170" s="7">
        <f>70/17</f>
        <v>4.117647058823529</v>
      </c>
      <c r="Q170" s="7">
        <v>64</v>
      </c>
      <c r="R170" s="7">
        <v>28</v>
      </c>
      <c r="S170" s="7">
        <v>8</v>
      </c>
      <c r="T170" s="7">
        <v>0</v>
      </c>
      <c r="U170" s="7">
        <v>0</v>
      </c>
      <c r="V170" s="7">
        <v>1.44</v>
      </c>
      <c r="W170" t="s">
        <v>2</v>
      </c>
      <c r="X170" t="s">
        <v>241</v>
      </c>
    </row>
    <row r="171" spans="1:24" x14ac:dyDescent="0.25">
      <c r="A171">
        <v>206</v>
      </c>
      <c r="B171" t="s">
        <v>259</v>
      </c>
      <c r="C171" t="s">
        <v>246</v>
      </c>
      <c r="D171">
        <v>3</v>
      </c>
      <c r="E171" t="s">
        <v>216</v>
      </c>
      <c r="F171" t="s">
        <v>230</v>
      </c>
      <c r="G171">
        <v>2019</v>
      </c>
      <c r="H171">
        <v>32</v>
      </c>
      <c r="I171" s="7">
        <f>18.8+3.1</f>
        <v>21.900000000000002</v>
      </c>
      <c r="J171" s="7">
        <v>45.6875</v>
      </c>
      <c r="K171" s="7">
        <v>186.47499999999999</v>
      </c>
      <c r="L171" s="7">
        <v>37.5</v>
      </c>
      <c r="M171" s="8">
        <v>60</v>
      </c>
      <c r="N171" s="8">
        <v>10</v>
      </c>
      <c r="O171" s="7">
        <v>1.875</v>
      </c>
      <c r="P171" s="7">
        <f>60/12</f>
        <v>5</v>
      </c>
      <c r="Q171" s="7">
        <v>93.8</v>
      </c>
      <c r="R171" s="7">
        <v>6.3</v>
      </c>
      <c r="S171" s="7">
        <v>0</v>
      </c>
      <c r="T171" s="7">
        <v>0</v>
      </c>
      <c r="U171" s="7">
        <v>0</v>
      </c>
      <c r="V171" s="7">
        <v>1.0625</v>
      </c>
      <c r="W171" t="s">
        <v>2</v>
      </c>
      <c r="X171" t="s">
        <v>241</v>
      </c>
    </row>
    <row r="172" spans="1:24" x14ac:dyDescent="0.25">
      <c r="A172">
        <v>202</v>
      </c>
      <c r="B172" t="s">
        <v>259</v>
      </c>
      <c r="C172" t="s">
        <v>246</v>
      </c>
      <c r="D172">
        <v>3</v>
      </c>
      <c r="E172" t="s">
        <v>232</v>
      </c>
      <c r="F172" t="s">
        <v>230</v>
      </c>
      <c r="G172">
        <v>2019</v>
      </c>
      <c r="H172">
        <v>37</v>
      </c>
      <c r="I172" s="7">
        <f>2.7+8.1</f>
        <v>10.8</v>
      </c>
      <c r="J172" s="7">
        <v>50</v>
      </c>
      <c r="K172" s="7">
        <v>247.3784</v>
      </c>
      <c r="L172" s="7">
        <v>30.6</v>
      </c>
      <c r="M172" s="8">
        <v>32</v>
      </c>
      <c r="N172" s="8">
        <v>6</v>
      </c>
      <c r="O172" s="7">
        <v>0.88890000000000002</v>
      </c>
      <c r="P172" s="7">
        <f>32/11</f>
        <v>2.9090909090909092</v>
      </c>
      <c r="Q172" s="7">
        <v>80.599999999999994</v>
      </c>
      <c r="R172" s="7">
        <v>19.399999999999999</v>
      </c>
      <c r="S172" s="7">
        <v>0</v>
      </c>
      <c r="T172" s="7">
        <v>0</v>
      </c>
      <c r="U172" s="7">
        <v>0</v>
      </c>
      <c r="V172" s="7">
        <v>1.1943999999999999</v>
      </c>
      <c r="W172" t="s">
        <v>2</v>
      </c>
      <c r="X172" t="s">
        <v>241</v>
      </c>
    </row>
    <row r="173" spans="1:24" x14ac:dyDescent="0.25">
      <c r="A173">
        <v>213</v>
      </c>
      <c r="B173" t="s">
        <v>259</v>
      </c>
      <c r="C173" t="s">
        <v>246</v>
      </c>
      <c r="D173">
        <v>3</v>
      </c>
      <c r="E173" t="s">
        <v>220</v>
      </c>
      <c r="F173" t="s">
        <v>230</v>
      </c>
      <c r="G173">
        <v>2019</v>
      </c>
      <c r="H173">
        <v>37</v>
      </c>
      <c r="I173" s="7">
        <f>2.7+8.1</f>
        <v>10.8</v>
      </c>
      <c r="J173" s="7">
        <v>54.324300000000001</v>
      </c>
      <c r="K173" s="7">
        <v>342.45920000000001</v>
      </c>
      <c r="L173" s="7">
        <v>33.299999999999997</v>
      </c>
      <c r="M173" s="8">
        <v>34</v>
      </c>
      <c r="N173" s="8">
        <v>8</v>
      </c>
      <c r="O173" s="7">
        <v>0.94399999999999995</v>
      </c>
      <c r="P173" s="7">
        <f>34/12</f>
        <v>2.8333333333333335</v>
      </c>
      <c r="Q173" s="7">
        <v>80</v>
      </c>
      <c r="R173" s="7">
        <v>14.3</v>
      </c>
      <c r="S173" s="7">
        <v>5.7</v>
      </c>
      <c r="T173" s="7">
        <v>0</v>
      </c>
      <c r="U173" s="7">
        <v>0</v>
      </c>
      <c r="V173" s="7">
        <v>1.2571000000000001</v>
      </c>
      <c r="W173" t="s">
        <v>2</v>
      </c>
      <c r="X173" t="s">
        <v>241</v>
      </c>
    </row>
    <row r="174" spans="1:24" x14ac:dyDescent="0.25">
      <c r="A174">
        <v>200</v>
      </c>
      <c r="B174" t="s">
        <v>259</v>
      </c>
      <c r="C174" t="s">
        <v>246</v>
      </c>
      <c r="D174">
        <v>3</v>
      </c>
      <c r="E174" t="s">
        <v>231</v>
      </c>
      <c r="F174" t="s">
        <v>230</v>
      </c>
      <c r="G174">
        <v>2019</v>
      </c>
      <c r="H174">
        <v>39</v>
      </c>
      <c r="I174" s="7">
        <v>5.2</v>
      </c>
      <c r="J174" s="7">
        <v>48.384599999999999</v>
      </c>
      <c r="K174" s="7">
        <v>223.97744</v>
      </c>
      <c r="L174" s="7">
        <v>38.5</v>
      </c>
      <c r="M174" s="8">
        <v>103</v>
      </c>
      <c r="N174" s="8">
        <v>16</v>
      </c>
      <c r="O174" s="7">
        <v>2.7105000000000001</v>
      </c>
      <c r="P174" s="7">
        <f>103/15</f>
        <v>6.8666666666666663</v>
      </c>
      <c r="Q174" s="7">
        <v>65.8</v>
      </c>
      <c r="R174" s="7">
        <v>23.7</v>
      </c>
      <c r="S174" s="7">
        <v>10.5</v>
      </c>
      <c r="T174" s="7">
        <v>0</v>
      </c>
      <c r="U174" s="7">
        <v>0</v>
      </c>
      <c r="V174" s="7">
        <v>1.4474</v>
      </c>
      <c r="W174" t="s">
        <v>2</v>
      </c>
      <c r="X174" t="s">
        <v>241</v>
      </c>
    </row>
    <row r="175" spans="1:24" x14ac:dyDescent="0.25">
      <c r="A175">
        <v>211</v>
      </c>
      <c r="B175" t="s">
        <v>259</v>
      </c>
      <c r="C175" t="s">
        <v>246</v>
      </c>
      <c r="D175">
        <v>3</v>
      </c>
      <c r="E175" t="s">
        <v>238</v>
      </c>
      <c r="F175" t="s">
        <v>230</v>
      </c>
      <c r="G175">
        <v>2019</v>
      </c>
      <c r="H175">
        <v>41</v>
      </c>
      <c r="I175" s="7">
        <v>2.4</v>
      </c>
      <c r="J175" s="7">
        <v>50.4634</v>
      </c>
      <c r="K175" s="7">
        <v>210.76830000000001</v>
      </c>
      <c r="L175" s="7">
        <v>55</v>
      </c>
      <c r="M175" s="8">
        <v>83</v>
      </c>
      <c r="N175" s="8">
        <v>9</v>
      </c>
      <c r="O175" s="7">
        <v>2.0750000000000002</v>
      </c>
      <c r="P175" s="7">
        <f>83/22</f>
        <v>3.7727272727272729</v>
      </c>
      <c r="Q175" s="7">
        <v>80</v>
      </c>
      <c r="R175" s="7">
        <v>10</v>
      </c>
      <c r="S175" s="7">
        <v>10</v>
      </c>
      <c r="T175" s="7">
        <v>0</v>
      </c>
      <c r="U175" s="7">
        <v>0</v>
      </c>
      <c r="V175" s="7">
        <v>1.3</v>
      </c>
      <c r="W175" t="s">
        <v>2</v>
      </c>
      <c r="X175" t="s">
        <v>241</v>
      </c>
    </row>
    <row r="176" spans="1:24" x14ac:dyDescent="0.25">
      <c r="A176">
        <v>212</v>
      </c>
      <c r="B176" t="s">
        <v>259</v>
      </c>
      <c r="C176" t="s">
        <v>246</v>
      </c>
      <c r="D176">
        <v>3</v>
      </c>
      <c r="E176" t="s">
        <v>219</v>
      </c>
      <c r="F176" t="s">
        <v>230</v>
      </c>
      <c r="G176">
        <v>2019</v>
      </c>
      <c r="H176">
        <v>55</v>
      </c>
      <c r="I176" s="7">
        <f>1.8+3.6</f>
        <v>5.4</v>
      </c>
      <c r="J176" s="7">
        <v>48.485500000000002</v>
      </c>
      <c r="K176" s="7">
        <v>217.4091</v>
      </c>
      <c r="L176" s="7">
        <v>48.1</v>
      </c>
      <c r="M176" s="8">
        <v>82</v>
      </c>
      <c r="N176" s="8">
        <v>8</v>
      </c>
      <c r="O176" s="7">
        <v>1.5185</v>
      </c>
      <c r="P176" s="7">
        <f>82/26</f>
        <v>3.1538461538461537</v>
      </c>
      <c r="Q176" s="7">
        <v>85.2</v>
      </c>
      <c r="R176" s="7">
        <v>13</v>
      </c>
      <c r="S176" s="7">
        <v>1.9</v>
      </c>
      <c r="T176" s="7">
        <v>0</v>
      </c>
      <c r="U176" s="7">
        <v>0</v>
      </c>
      <c r="V176" s="7">
        <v>1.1667000000000001</v>
      </c>
      <c r="W176" t="s">
        <v>2</v>
      </c>
      <c r="X176" t="s">
        <v>241</v>
      </c>
    </row>
    <row r="177" spans="1:24" x14ac:dyDescent="0.25">
      <c r="A177">
        <v>210</v>
      </c>
      <c r="B177" t="s">
        <v>259</v>
      </c>
      <c r="C177" t="s">
        <v>246</v>
      </c>
      <c r="D177">
        <v>3</v>
      </c>
      <c r="E177" t="s">
        <v>237</v>
      </c>
      <c r="F177" t="s">
        <v>230</v>
      </c>
      <c r="G177">
        <v>2019</v>
      </c>
      <c r="H177">
        <v>56</v>
      </c>
      <c r="I177" s="7">
        <v>1.8</v>
      </c>
      <c r="J177" s="7">
        <v>50.303600000000003</v>
      </c>
      <c r="K177" s="7">
        <v>248.35890000000001</v>
      </c>
      <c r="L177" s="7">
        <v>40.700000000000003</v>
      </c>
      <c r="M177" s="8">
        <v>125</v>
      </c>
      <c r="N177" s="8">
        <v>20</v>
      </c>
      <c r="O177" s="7">
        <v>2.3148</v>
      </c>
      <c r="P177" s="7">
        <f>125/22</f>
        <v>5.6818181818181817</v>
      </c>
      <c r="Q177" s="7">
        <v>83.3</v>
      </c>
      <c r="R177" s="7">
        <v>11.1</v>
      </c>
      <c r="S177" s="7">
        <v>5.6</v>
      </c>
      <c r="T177" s="7">
        <v>0</v>
      </c>
      <c r="U177" s="7">
        <v>0</v>
      </c>
      <c r="V177" s="7">
        <v>1.2222</v>
      </c>
      <c r="W177" t="s">
        <v>2</v>
      </c>
      <c r="X177" t="s">
        <v>241</v>
      </c>
    </row>
    <row r="178" spans="1:24" x14ac:dyDescent="0.25">
      <c r="A178">
        <v>201</v>
      </c>
      <c r="B178" t="s">
        <v>259</v>
      </c>
      <c r="C178" t="s">
        <v>246</v>
      </c>
      <c r="D178">
        <v>3</v>
      </c>
      <c r="E178" t="s">
        <v>210</v>
      </c>
      <c r="F178" t="s">
        <v>230</v>
      </c>
      <c r="G178">
        <v>2019</v>
      </c>
      <c r="H178">
        <v>70</v>
      </c>
      <c r="I178" s="7">
        <v>4.3</v>
      </c>
      <c r="J178" s="7">
        <v>47.385570000000001</v>
      </c>
      <c r="K178" s="7">
        <v>205.4571</v>
      </c>
      <c r="L178" s="7">
        <v>41.4</v>
      </c>
      <c r="M178" s="8">
        <v>144</v>
      </c>
      <c r="N178" s="8">
        <v>18</v>
      </c>
      <c r="O178" s="7">
        <v>2.1493000000000002</v>
      </c>
      <c r="P178" s="7">
        <f>144/29</f>
        <v>4.9655172413793105</v>
      </c>
      <c r="Q178" s="7">
        <v>71.599999999999994</v>
      </c>
      <c r="R178" s="7">
        <v>22.4</v>
      </c>
      <c r="S178" s="7">
        <v>6</v>
      </c>
      <c r="T178" s="7">
        <v>0</v>
      </c>
      <c r="U178" s="7">
        <v>0</v>
      </c>
      <c r="V178" s="7">
        <v>1.3432999999999999</v>
      </c>
      <c r="W178" t="s">
        <v>2</v>
      </c>
      <c r="X178" t="s">
        <v>241</v>
      </c>
    </row>
    <row r="179" spans="1:24" x14ac:dyDescent="0.25">
      <c r="A179">
        <v>203</v>
      </c>
      <c r="B179" t="s">
        <v>259</v>
      </c>
      <c r="C179" t="s">
        <v>246</v>
      </c>
      <c r="D179">
        <v>3</v>
      </c>
      <c r="E179" t="s">
        <v>214</v>
      </c>
      <c r="F179" t="s">
        <v>230</v>
      </c>
      <c r="G179">
        <v>2019</v>
      </c>
      <c r="H179">
        <v>74</v>
      </c>
      <c r="I179" s="7">
        <v>5.4</v>
      </c>
      <c r="J179" s="7">
        <v>45.195900000000002</v>
      </c>
      <c r="K179" s="7">
        <v>164.40539999999999</v>
      </c>
      <c r="L179" s="7">
        <v>43.8</v>
      </c>
      <c r="M179" s="8">
        <v>142</v>
      </c>
      <c r="N179" s="8">
        <v>16</v>
      </c>
      <c r="O179" s="7">
        <v>1.9452</v>
      </c>
      <c r="P179" s="7">
        <f>142/32</f>
        <v>4.4375</v>
      </c>
      <c r="Q179" s="7">
        <v>69.900000000000006</v>
      </c>
      <c r="R179" s="7">
        <v>15.1</v>
      </c>
      <c r="S179" s="7">
        <v>15.1</v>
      </c>
      <c r="T179" s="7">
        <v>0</v>
      </c>
      <c r="U179" s="7">
        <v>0</v>
      </c>
      <c r="V179" s="7">
        <v>1.4520999999999999</v>
      </c>
      <c r="W179" t="s">
        <v>2</v>
      </c>
      <c r="X179" t="s">
        <v>241</v>
      </c>
    </row>
    <row r="180" spans="1:24" x14ac:dyDescent="0.25">
      <c r="A180">
        <v>185</v>
      </c>
      <c r="B180" t="s">
        <v>259</v>
      </c>
      <c r="C180" t="s">
        <v>246</v>
      </c>
      <c r="D180">
        <v>3</v>
      </c>
      <c r="E180" t="s">
        <v>218</v>
      </c>
      <c r="F180" t="s">
        <v>211</v>
      </c>
      <c r="G180">
        <v>2020</v>
      </c>
      <c r="H180">
        <v>11</v>
      </c>
      <c r="I180" s="7">
        <v>0</v>
      </c>
      <c r="J180" s="7">
        <v>50.636364</v>
      </c>
      <c r="K180" s="7">
        <v>266.81818199999998</v>
      </c>
      <c r="L180" s="7">
        <v>72.7</v>
      </c>
      <c r="M180" s="8">
        <v>31</v>
      </c>
      <c r="N180" s="8">
        <v>10</v>
      </c>
      <c r="O180" s="7">
        <v>2.82</v>
      </c>
      <c r="P180" s="7">
        <f>31/8</f>
        <v>3.875</v>
      </c>
      <c r="Q180" s="7">
        <v>54.5</v>
      </c>
      <c r="R180" s="7">
        <v>27.3</v>
      </c>
      <c r="S180" s="7">
        <v>18.2</v>
      </c>
      <c r="T180" s="7">
        <v>0</v>
      </c>
      <c r="U180" s="7">
        <v>0</v>
      </c>
      <c r="V180" s="7">
        <v>1.64</v>
      </c>
      <c r="W180" t="s">
        <v>2</v>
      </c>
      <c r="X180" t="s">
        <v>213</v>
      </c>
    </row>
    <row r="181" spans="1:24" x14ac:dyDescent="0.25">
      <c r="A181">
        <v>182</v>
      </c>
      <c r="B181" t="s">
        <v>259</v>
      </c>
      <c r="C181" t="s">
        <v>246</v>
      </c>
      <c r="D181">
        <v>3</v>
      </c>
      <c r="E181" t="s">
        <v>215</v>
      </c>
      <c r="F181" t="s">
        <v>211</v>
      </c>
      <c r="G181">
        <v>2020</v>
      </c>
      <c r="H181">
        <v>12</v>
      </c>
      <c r="I181" s="7">
        <v>8.3000000000000007</v>
      </c>
      <c r="J181" s="7">
        <v>50.841667000000001</v>
      </c>
      <c r="K181" s="7">
        <v>247.29166699999999</v>
      </c>
      <c r="L181" s="7">
        <v>50</v>
      </c>
      <c r="M181" s="8">
        <v>16</v>
      </c>
      <c r="N181" s="8">
        <v>6</v>
      </c>
      <c r="O181" s="7">
        <v>1.33</v>
      </c>
      <c r="P181" s="7">
        <f>16/6</f>
        <v>2.6666666666666665</v>
      </c>
      <c r="Q181" s="7">
        <v>58.3</v>
      </c>
      <c r="R181" s="7">
        <v>25</v>
      </c>
      <c r="S181" s="7">
        <v>8.3000000000000007</v>
      </c>
      <c r="T181" s="7">
        <v>0</v>
      </c>
      <c r="U181" s="7">
        <v>8.3000000000000007</v>
      </c>
      <c r="V181" s="7">
        <v>1.75</v>
      </c>
      <c r="W181" t="s">
        <v>2</v>
      </c>
      <c r="X181" t="s">
        <v>213</v>
      </c>
    </row>
    <row r="182" spans="1:24" x14ac:dyDescent="0.25">
      <c r="A182">
        <v>188</v>
      </c>
      <c r="B182" t="s">
        <v>259</v>
      </c>
      <c r="C182" t="s">
        <v>246</v>
      </c>
      <c r="D182">
        <v>3</v>
      </c>
      <c r="E182" t="s">
        <v>221</v>
      </c>
      <c r="F182" t="s">
        <v>211</v>
      </c>
      <c r="G182">
        <v>2020</v>
      </c>
      <c r="H182">
        <v>12</v>
      </c>
      <c r="I182" s="7">
        <v>0</v>
      </c>
      <c r="J182" s="7">
        <v>51.183332999999998</v>
      </c>
      <c r="K182" s="7">
        <v>240.61666700000001</v>
      </c>
      <c r="L182" s="7">
        <v>41.7</v>
      </c>
      <c r="M182" s="8">
        <v>23</v>
      </c>
      <c r="N182" s="8">
        <v>9</v>
      </c>
      <c r="O182" s="7">
        <v>1.92</v>
      </c>
      <c r="P182" s="7">
        <f>23/5</f>
        <v>4.5999999999999996</v>
      </c>
      <c r="Q182" s="7">
        <v>75</v>
      </c>
      <c r="R182" s="7">
        <v>16.7</v>
      </c>
      <c r="S182" s="7">
        <v>8.3000000000000007</v>
      </c>
      <c r="T182" s="7">
        <v>0</v>
      </c>
      <c r="U182" s="7">
        <v>0</v>
      </c>
      <c r="V182" s="7">
        <v>1.33</v>
      </c>
      <c r="W182" t="s">
        <v>2</v>
      </c>
      <c r="X182" t="s">
        <v>213</v>
      </c>
    </row>
    <row r="183" spans="1:24" x14ac:dyDescent="0.25">
      <c r="A183">
        <v>190</v>
      </c>
      <c r="B183" t="s">
        <v>259</v>
      </c>
      <c r="C183" t="s">
        <v>246</v>
      </c>
      <c r="D183">
        <v>3</v>
      </c>
      <c r="E183" t="s">
        <v>223</v>
      </c>
      <c r="F183" t="s">
        <v>211</v>
      </c>
      <c r="G183">
        <v>2020</v>
      </c>
      <c r="H183">
        <v>13</v>
      </c>
      <c r="I183" s="7">
        <v>7.7</v>
      </c>
      <c r="J183" s="7">
        <v>46.230769000000002</v>
      </c>
      <c r="K183" s="7">
        <v>177.23076900000001</v>
      </c>
      <c r="L183" s="7">
        <v>23.1</v>
      </c>
      <c r="M183" s="8">
        <v>11</v>
      </c>
      <c r="N183" s="8">
        <v>9</v>
      </c>
      <c r="O183" s="7">
        <v>0.85</v>
      </c>
      <c r="P183" s="7">
        <f>11/3</f>
        <v>3.6666666666666665</v>
      </c>
      <c r="Q183" s="7">
        <v>76.900000000000006</v>
      </c>
      <c r="R183" s="7">
        <v>7.7</v>
      </c>
      <c r="S183" s="7">
        <v>15.4</v>
      </c>
      <c r="T183" s="7">
        <v>0</v>
      </c>
      <c r="U183" s="7">
        <v>0</v>
      </c>
      <c r="V183" s="7">
        <v>1.38</v>
      </c>
      <c r="W183" t="s">
        <v>2</v>
      </c>
      <c r="X183" t="s">
        <v>213</v>
      </c>
    </row>
    <row r="184" spans="1:24" x14ac:dyDescent="0.25">
      <c r="A184">
        <v>189</v>
      </c>
      <c r="B184" t="s">
        <v>259</v>
      </c>
      <c r="C184" t="s">
        <v>246</v>
      </c>
      <c r="D184">
        <v>3</v>
      </c>
      <c r="E184" t="s">
        <v>222</v>
      </c>
      <c r="F184" t="s">
        <v>211</v>
      </c>
      <c r="G184">
        <v>2020</v>
      </c>
      <c r="H184">
        <v>19</v>
      </c>
      <c r="I184" s="7">
        <v>0</v>
      </c>
      <c r="J184" s="7">
        <v>51.036842</v>
      </c>
      <c r="K184" s="7">
        <v>227.40526299999999</v>
      </c>
      <c r="L184" s="7">
        <v>47.4</v>
      </c>
      <c r="M184" s="8">
        <v>35</v>
      </c>
      <c r="N184" s="8">
        <v>10</v>
      </c>
      <c r="O184" s="7">
        <v>1.84</v>
      </c>
      <c r="P184" s="7">
        <f>35/9</f>
        <v>3.8888888888888888</v>
      </c>
      <c r="Q184" s="7">
        <v>68.400000000000006</v>
      </c>
      <c r="R184" s="7">
        <v>26.3</v>
      </c>
      <c r="S184" s="7">
        <v>5.3</v>
      </c>
      <c r="T184" s="7">
        <v>0</v>
      </c>
      <c r="U184" s="7">
        <v>0</v>
      </c>
      <c r="V184" s="7">
        <v>1.37</v>
      </c>
      <c r="W184" t="s">
        <v>2</v>
      </c>
      <c r="X184" t="s">
        <v>213</v>
      </c>
    </row>
    <row r="185" spans="1:24" x14ac:dyDescent="0.25">
      <c r="A185">
        <v>186</v>
      </c>
      <c r="B185" t="s">
        <v>259</v>
      </c>
      <c r="C185" t="s">
        <v>246</v>
      </c>
      <c r="D185">
        <v>3</v>
      </c>
      <c r="E185" t="s">
        <v>219</v>
      </c>
      <c r="F185" t="s">
        <v>211</v>
      </c>
      <c r="G185">
        <v>2020</v>
      </c>
      <c r="H185">
        <v>20</v>
      </c>
      <c r="I185" s="7">
        <v>0</v>
      </c>
      <c r="J185" s="7">
        <v>49.5</v>
      </c>
      <c r="K185" s="7">
        <v>255.5</v>
      </c>
      <c r="L185" s="7">
        <v>40</v>
      </c>
      <c r="M185" s="8">
        <v>11</v>
      </c>
      <c r="N185" s="8">
        <v>2</v>
      </c>
      <c r="O185" s="7">
        <v>0.55000000000000004</v>
      </c>
      <c r="P185" s="7">
        <f>11/8</f>
        <v>1.375</v>
      </c>
      <c r="Q185" s="7">
        <v>95</v>
      </c>
      <c r="R185" s="7">
        <v>5</v>
      </c>
      <c r="S185" s="7">
        <v>0</v>
      </c>
      <c r="T185" s="7">
        <v>0</v>
      </c>
      <c r="U185" s="7">
        <v>0</v>
      </c>
      <c r="V185" s="7">
        <v>1.05</v>
      </c>
      <c r="W185" t="s">
        <v>2</v>
      </c>
      <c r="X185" t="s">
        <v>213</v>
      </c>
    </row>
    <row r="186" spans="1:24" x14ac:dyDescent="0.25">
      <c r="A186">
        <v>184</v>
      </c>
      <c r="B186" t="s">
        <v>259</v>
      </c>
      <c r="C186" t="s">
        <v>246</v>
      </c>
      <c r="D186">
        <v>3</v>
      </c>
      <c r="E186" t="s">
        <v>217</v>
      </c>
      <c r="F186" t="s">
        <v>211</v>
      </c>
      <c r="G186">
        <v>2020</v>
      </c>
      <c r="H186">
        <v>23</v>
      </c>
      <c r="I186" s="7">
        <v>0</v>
      </c>
      <c r="J186" s="7">
        <v>41.534782999999997</v>
      </c>
      <c r="K186" s="7">
        <v>131.26521700000001</v>
      </c>
      <c r="L186" s="7">
        <v>34.799999999999997</v>
      </c>
      <c r="M186" s="8">
        <v>17</v>
      </c>
      <c r="N186" s="8">
        <v>4</v>
      </c>
      <c r="O186" s="7">
        <v>0.74</v>
      </c>
      <c r="P186" s="7">
        <f>17/8</f>
        <v>2.125</v>
      </c>
      <c r="Q186" s="7">
        <v>100</v>
      </c>
      <c r="R186" s="7">
        <v>0</v>
      </c>
      <c r="S186" s="7">
        <v>0</v>
      </c>
      <c r="T186" s="7">
        <v>0</v>
      </c>
      <c r="U186" s="7">
        <v>0</v>
      </c>
      <c r="V186" s="7">
        <v>1</v>
      </c>
      <c r="W186" t="s">
        <v>2</v>
      </c>
      <c r="X186" t="s">
        <v>213</v>
      </c>
    </row>
    <row r="187" spans="1:24" x14ac:dyDescent="0.25">
      <c r="A187">
        <v>183</v>
      </c>
      <c r="B187" t="s">
        <v>259</v>
      </c>
      <c r="C187" t="s">
        <v>246</v>
      </c>
      <c r="D187">
        <v>3</v>
      </c>
      <c r="E187" t="s">
        <v>216</v>
      </c>
      <c r="F187" t="s">
        <v>211</v>
      </c>
      <c r="G187">
        <v>2020</v>
      </c>
      <c r="H187">
        <v>26</v>
      </c>
      <c r="I187" s="7">
        <v>3.8</v>
      </c>
      <c r="J187" s="7">
        <v>44.357692</v>
      </c>
      <c r="K187" s="7">
        <v>163.19615400000001</v>
      </c>
      <c r="L187" s="7">
        <v>53.8</v>
      </c>
      <c r="M187" s="8">
        <v>59</v>
      </c>
      <c r="N187" s="8">
        <v>11</v>
      </c>
      <c r="O187" s="7">
        <v>2.27</v>
      </c>
      <c r="P187" s="7">
        <f>59/14</f>
        <v>4.2142857142857144</v>
      </c>
      <c r="Q187" s="7">
        <v>69.2</v>
      </c>
      <c r="R187" s="7">
        <v>26.9</v>
      </c>
      <c r="S187" s="7">
        <v>3.8</v>
      </c>
      <c r="T187" s="7">
        <v>0</v>
      </c>
      <c r="U187" s="7">
        <v>0</v>
      </c>
      <c r="V187" s="7">
        <v>1.35</v>
      </c>
      <c r="W187" t="s">
        <v>2</v>
      </c>
      <c r="X187" t="s">
        <v>213</v>
      </c>
    </row>
    <row r="188" spans="1:24" x14ac:dyDescent="0.25">
      <c r="A188">
        <v>191</v>
      </c>
      <c r="B188" t="s">
        <v>259</v>
      </c>
      <c r="C188" t="s">
        <v>246</v>
      </c>
      <c r="D188">
        <v>3</v>
      </c>
      <c r="E188" t="s">
        <v>224</v>
      </c>
      <c r="F188" t="s">
        <v>211</v>
      </c>
      <c r="G188">
        <v>2020</v>
      </c>
      <c r="H188">
        <v>27</v>
      </c>
      <c r="I188" s="7">
        <v>0</v>
      </c>
      <c r="J188" s="7">
        <v>45.851852000000001</v>
      </c>
      <c r="K188" s="7">
        <v>194.962963</v>
      </c>
      <c r="L188" s="7">
        <v>59.3</v>
      </c>
      <c r="M188" s="8">
        <v>72</v>
      </c>
      <c r="N188" s="8">
        <v>10</v>
      </c>
      <c r="O188" s="7">
        <v>2.67</v>
      </c>
      <c r="P188" s="7">
        <f>72/16</f>
        <v>4.5</v>
      </c>
      <c r="Q188" s="7">
        <v>44.4</v>
      </c>
      <c r="R188" s="7">
        <v>29.6</v>
      </c>
      <c r="S188" s="7">
        <v>25.9</v>
      </c>
      <c r="T188" s="7">
        <v>0</v>
      </c>
      <c r="U188" s="7">
        <v>0</v>
      </c>
      <c r="V188" s="7">
        <v>1.81</v>
      </c>
      <c r="W188" t="s">
        <v>2</v>
      </c>
      <c r="X188" t="s">
        <v>213</v>
      </c>
    </row>
    <row r="189" spans="1:24" x14ac:dyDescent="0.25">
      <c r="A189">
        <v>187</v>
      </c>
      <c r="B189" t="s">
        <v>259</v>
      </c>
      <c r="C189" t="s">
        <v>246</v>
      </c>
      <c r="D189">
        <v>3</v>
      </c>
      <c r="E189" t="s">
        <v>220</v>
      </c>
      <c r="F189" t="s">
        <v>211</v>
      </c>
      <c r="G189">
        <v>2020</v>
      </c>
      <c r="H189">
        <v>35</v>
      </c>
      <c r="I189" s="7">
        <f>5.9+2.9</f>
        <v>8.8000000000000007</v>
      </c>
      <c r="J189" s="7">
        <v>53.235294000000003</v>
      </c>
      <c r="K189" s="7">
        <v>357.61764699999998</v>
      </c>
      <c r="L189" s="7">
        <v>32.4</v>
      </c>
      <c r="M189" s="8">
        <v>46</v>
      </c>
      <c r="N189" s="8">
        <v>11</v>
      </c>
      <c r="O189" s="7">
        <v>1.35</v>
      </c>
      <c r="P189" s="7">
        <f>46/11</f>
        <v>4.1818181818181817</v>
      </c>
      <c r="Q189" s="7">
        <v>76.5</v>
      </c>
      <c r="R189" s="7">
        <v>17.600000000000001</v>
      </c>
      <c r="S189" s="7">
        <v>2.9</v>
      </c>
      <c r="T189" s="7">
        <v>0</v>
      </c>
      <c r="U189" s="7">
        <v>0</v>
      </c>
      <c r="V189" s="7">
        <v>1.24</v>
      </c>
      <c r="W189" t="s">
        <v>2</v>
      </c>
      <c r="X189" t="s">
        <v>213</v>
      </c>
    </row>
    <row r="190" spans="1:24" x14ac:dyDescent="0.25">
      <c r="A190">
        <v>179</v>
      </c>
      <c r="B190" t="s">
        <v>259</v>
      </c>
      <c r="C190" t="s">
        <v>246</v>
      </c>
      <c r="D190">
        <v>3</v>
      </c>
      <c r="E190" t="s">
        <v>210</v>
      </c>
      <c r="F190" t="s">
        <v>211</v>
      </c>
      <c r="G190">
        <v>2020</v>
      </c>
      <c r="H190">
        <v>38</v>
      </c>
      <c r="I190" s="7">
        <v>2.4</v>
      </c>
      <c r="J190" s="7">
        <v>46.6</v>
      </c>
      <c r="K190" s="7">
        <v>189.68</v>
      </c>
      <c r="L190" s="7">
        <v>42.1</v>
      </c>
      <c r="M190" s="8">
        <v>67</v>
      </c>
      <c r="N190" s="8">
        <v>12</v>
      </c>
      <c r="O190" s="7">
        <v>1.76</v>
      </c>
      <c r="P190" s="7">
        <f>67/16</f>
        <v>4.1875</v>
      </c>
      <c r="Q190" s="7">
        <v>73.7</v>
      </c>
      <c r="R190" s="7">
        <v>21.1</v>
      </c>
      <c r="S190" s="7">
        <v>2.6</v>
      </c>
      <c r="T190" s="7">
        <v>2.6</v>
      </c>
      <c r="U190" s="7">
        <v>0</v>
      </c>
      <c r="V190" s="7">
        <v>1.34</v>
      </c>
      <c r="W190" t="s">
        <v>2</v>
      </c>
      <c r="X190" t="s">
        <v>213</v>
      </c>
    </row>
    <row r="191" spans="1:24" x14ac:dyDescent="0.25">
      <c r="A191">
        <v>180</v>
      </c>
      <c r="B191" t="s">
        <v>259</v>
      </c>
      <c r="C191" t="s">
        <v>246</v>
      </c>
      <c r="D191">
        <v>3</v>
      </c>
      <c r="E191" t="s">
        <v>212</v>
      </c>
      <c r="F191" t="s">
        <v>211</v>
      </c>
      <c r="G191">
        <v>2020</v>
      </c>
      <c r="H191">
        <v>44</v>
      </c>
      <c r="I191" s="7">
        <v>2.2999999999999998</v>
      </c>
      <c r="J191" s="7">
        <v>46.88</v>
      </c>
      <c r="K191" s="7">
        <v>224.72</v>
      </c>
      <c r="L191" s="7">
        <v>50</v>
      </c>
      <c r="M191" s="8">
        <v>103</v>
      </c>
      <c r="N191" s="8">
        <v>23</v>
      </c>
      <c r="O191" s="7">
        <v>2.34</v>
      </c>
      <c r="P191" s="7">
        <f>103/22</f>
        <v>4.6818181818181817</v>
      </c>
      <c r="Q191" s="7">
        <v>70.5</v>
      </c>
      <c r="R191" s="7">
        <v>6.8</v>
      </c>
      <c r="S191" s="7">
        <v>22.7</v>
      </c>
      <c r="T191" s="7">
        <v>0</v>
      </c>
      <c r="U191" s="7">
        <v>0</v>
      </c>
      <c r="V191" s="7">
        <v>1.52</v>
      </c>
      <c r="W191" t="s">
        <v>2</v>
      </c>
      <c r="X191" t="s">
        <v>213</v>
      </c>
    </row>
    <row r="192" spans="1:24" x14ac:dyDescent="0.25">
      <c r="A192">
        <v>192</v>
      </c>
      <c r="B192" t="s">
        <v>259</v>
      </c>
      <c r="C192" t="s">
        <v>246</v>
      </c>
      <c r="D192">
        <v>3</v>
      </c>
      <c r="E192" t="s">
        <v>225</v>
      </c>
      <c r="F192" t="s">
        <v>211</v>
      </c>
      <c r="G192">
        <v>2020</v>
      </c>
      <c r="H192">
        <v>56</v>
      </c>
      <c r="I192" s="7">
        <f>3.6+7.1+1.8</f>
        <v>12.5</v>
      </c>
      <c r="J192" s="7">
        <v>54.714286000000001</v>
      </c>
      <c r="K192" s="7">
        <v>375.98214300000001</v>
      </c>
      <c r="L192" s="7">
        <v>42.9</v>
      </c>
      <c r="M192" s="8">
        <v>105</v>
      </c>
      <c r="N192" s="8">
        <v>15</v>
      </c>
      <c r="O192" s="7">
        <v>1.88</v>
      </c>
      <c r="P192" s="7">
        <f>105/24</f>
        <v>4.375</v>
      </c>
      <c r="Q192" s="7">
        <v>75</v>
      </c>
      <c r="R192" s="7">
        <v>14.3</v>
      </c>
      <c r="S192" s="7">
        <v>10.7</v>
      </c>
      <c r="T192" s="7">
        <v>0</v>
      </c>
      <c r="U192" s="7">
        <v>0</v>
      </c>
      <c r="V192" s="7">
        <v>1.36</v>
      </c>
      <c r="W192" t="s">
        <v>2</v>
      </c>
      <c r="X192" t="s">
        <v>213</v>
      </c>
    </row>
    <row r="193" spans="1:24" x14ac:dyDescent="0.25">
      <c r="A193">
        <v>181</v>
      </c>
      <c r="B193" t="s">
        <v>259</v>
      </c>
      <c r="C193" t="s">
        <v>246</v>
      </c>
      <c r="D193">
        <v>3</v>
      </c>
      <c r="E193" t="s">
        <v>214</v>
      </c>
      <c r="F193" t="s">
        <v>211</v>
      </c>
      <c r="G193">
        <v>2020</v>
      </c>
      <c r="H193">
        <v>64</v>
      </c>
      <c r="I193" s="7">
        <v>3.1</v>
      </c>
      <c r="J193" s="7">
        <v>48.09</v>
      </c>
      <c r="K193" s="7">
        <v>203.23</v>
      </c>
      <c r="L193" s="7">
        <v>34.4</v>
      </c>
      <c r="M193" s="8">
        <v>90</v>
      </c>
      <c r="N193" s="8">
        <v>13</v>
      </c>
      <c r="O193" s="7">
        <v>1.41</v>
      </c>
      <c r="P193" s="7">
        <f>90/22</f>
        <v>4.0909090909090908</v>
      </c>
      <c r="Q193" s="7">
        <v>68.8</v>
      </c>
      <c r="R193" s="7">
        <v>20.3</v>
      </c>
      <c r="S193" s="7">
        <v>9.4</v>
      </c>
      <c r="T193" s="7">
        <v>1.6</v>
      </c>
      <c r="U193" s="7">
        <v>0</v>
      </c>
      <c r="V193" s="7">
        <v>1.45</v>
      </c>
      <c r="W193" t="s">
        <v>2</v>
      </c>
      <c r="X193" t="s">
        <v>213</v>
      </c>
    </row>
    <row r="194" spans="1:24" x14ac:dyDescent="0.25">
      <c r="A194">
        <v>161</v>
      </c>
      <c r="B194" t="s">
        <v>259</v>
      </c>
      <c r="C194" t="s">
        <v>247</v>
      </c>
      <c r="D194">
        <v>2</v>
      </c>
      <c r="E194" t="s">
        <v>11</v>
      </c>
      <c r="F194" t="s">
        <v>187</v>
      </c>
      <c r="G194">
        <v>2008</v>
      </c>
      <c r="H194">
        <v>11</v>
      </c>
      <c r="I194" s="7">
        <v>0</v>
      </c>
      <c r="J194" s="7">
        <v>46.31818181818182</v>
      </c>
      <c r="K194" s="7">
        <v>211.65454545454543</v>
      </c>
      <c r="L194" s="7">
        <v>72.727272727272734</v>
      </c>
      <c r="M194" s="8">
        <v>32</v>
      </c>
      <c r="N194" s="8">
        <v>21</v>
      </c>
      <c r="O194" s="7">
        <v>4</v>
      </c>
      <c r="P194" s="7">
        <v>6.4</v>
      </c>
      <c r="Q194" s="7">
        <v>63.636363636363633</v>
      </c>
      <c r="R194" s="7">
        <v>27.27272727272727</v>
      </c>
      <c r="S194" s="7">
        <v>9.0909090909090917</v>
      </c>
      <c r="T194" s="7">
        <v>0</v>
      </c>
      <c r="U194" s="7">
        <v>0</v>
      </c>
      <c r="V194" s="7">
        <v>1.4545454545454546</v>
      </c>
      <c r="W194" t="s">
        <v>156</v>
      </c>
    </row>
    <row r="195" spans="1:24" x14ac:dyDescent="0.25">
      <c r="A195">
        <v>158</v>
      </c>
      <c r="B195" t="s">
        <v>259</v>
      </c>
      <c r="C195" t="s">
        <v>247</v>
      </c>
      <c r="D195">
        <v>1</v>
      </c>
      <c r="E195" t="s">
        <v>159</v>
      </c>
      <c r="F195" t="s">
        <v>185</v>
      </c>
      <c r="G195">
        <v>2008</v>
      </c>
      <c r="H195">
        <v>22</v>
      </c>
      <c r="I195" s="7">
        <v>0</v>
      </c>
      <c r="J195" s="7">
        <v>46.227272727272727</v>
      </c>
      <c r="K195" s="7">
        <v>201.2590909090909</v>
      </c>
      <c r="L195" s="7">
        <v>27.27272727272727</v>
      </c>
      <c r="M195" s="8">
        <v>22</v>
      </c>
      <c r="N195" s="8">
        <v>12</v>
      </c>
      <c r="O195" s="7">
        <v>1.0476190476190477</v>
      </c>
      <c r="P195" s="7">
        <v>4.4000000000000004</v>
      </c>
      <c r="Q195" s="7">
        <v>86.36363636363636</v>
      </c>
      <c r="R195" s="7">
        <v>9.0909090909090917</v>
      </c>
      <c r="S195" s="7">
        <v>0</v>
      </c>
      <c r="T195" s="7">
        <v>0</v>
      </c>
      <c r="U195" s="7">
        <v>4.5454545454545459</v>
      </c>
      <c r="V195" s="7">
        <v>1.2727272727272727</v>
      </c>
      <c r="W195" t="s">
        <v>156</v>
      </c>
    </row>
    <row r="196" spans="1:24" x14ac:dyDescent="0.25">
      <c r="A196">
        <v>163</v>
      </c>
      <c r="B196" t="s">
        <v>259</v>
      </c>
      <c r="C196" t="s">
        <v>247</v>
      </c>
      <c r="D196">
        <v>2</v>
      </c>
      <c r="E196" t="s">
        <v>190</v>
      </c>
      <c r="F196" t="s">
        <v>191</v>
      </c>
      <c r="G196">
        <v>2008</v>
      </c>
      <c r="H196">
        <v>33</v>
      </c>
      <c r="I196" s="7">
        <v>12.121212121212121</v>
      </c>
      <c r="J196" s="7">
        <v>45.121212121212125</v>
      </c>
      <c r="K196" s="7">
        <v>197.25454545454545</v>
      </c>
      <c r="L196" s="7">
        <v>21.212121212121211</v>
      </c>
      <c r="M196" s="8">
        <v>26</v>
      </c>
      <c r="N196" s="8">
        <v>9</v>
      </c>
      <c r="O196" s="7">
        <v>0.78787878787878785</v>
      </c>
      <c r="P196" s="7">
        <v>3.7142857142857144</v>
      </c>
      <c r="Q196" s="7">
        <v>96.969696969696969</v>
      </c>
      <c r="R196" s="7">
        <v>3.0303030303030303</v>
      </c>
      <c r="S196" s="7">
        <v>0</v>
      </c>
      <c r="T196" s="7">
        <v>0</v>
      </c>
      <c r="U196" s="7">
        <v>0</v>
      </c>
      <c r="V196" s="7">
        <v>1.0303030303030303</v>
      </c>
      <c r="W196" t="s">
        <v>171</v>
      </c>
    </row>
    <row r="197" spans="1:24" x14ac:dyDescent="0.25">
      <c r="A197">
        <v>162</v>
      </c>
      <c r="B197" t="s">
        <v>259</v>
      </c>
      <c r="C197" t="s">
        <v>247</v>
      </c>
      <c r="D197">
        <v>1</v>
      </c>
      <c r="E197" t="s">
        <v>188</v>
      </c>
      <c r="F197" t="s">
        <v>189</v>
      </c>
      <c r="G197">
        <v>2008</v>
      </c>
      <c r="H197">
        <v>54</v>
      </c>
      <c r="I197" s="7">
        <v>7.4074074074074066</v>
      </c>
      <c r="J197" s="7">
        <v>46.277777777777779</v>
      </c>
      <c r="K197" s="7">
        <v>212.65555555555562</v>
      </c>
      <c r="L197" s="7">
        <v>25.925925925925924</v>
      </c>
      <c r="M197" s="8">
        <v>13</v>
      </c>
      <c r="N197" s="8">
        <v>4</v>
      </c>
      <c r="O197" s="7">
        <v>0.27600000000000002</v>
      </c>
      <c r="P197" s="7">
        <v>1.85</v>
      </c>
      <c r="Q197" s="7">
        <v>88.888888888888886</v>
      </c>
      <c r="R197" s="7">
        <v>1.8518518518518516</v>
      </c>
      <c r="S197" s="7">
        <v>5.5555555555555554</v>
      </c>
      <c r="T197" s="7">
        <v>3.7037037037037033</v>
      </c>
      <c r="U197" s="7">
        <v>0</v>
      </c>
      <c r="V197" s="7">
        <v>1.2407407407407407</v>
      </c>
      <c r="W197" t="s">
        <v>156</v>
      </c>
    </row>
    <row r="198" spans="1:24" x14ac:dyDescent="0.25">
      <c r="A198">
        <v>169</v>
      </c>
      <c r="B198" t="s">
        <v>259</v>
      </c>
      <c r="C198" t="s">
        <v>247</v>
      </c>
      <c r="D198">
        <v>2</v>
      </c>
      <c r="E198" t="s">
        <v>165</v>
      </c>
      <c r="F198" t="s">
        <v>198</v>
      </c>
      <c r="G198">
        <v>2009</v>
      </c>
      <c r="H198">
        <v>18</v>
      </c>
      <c r="I198" s="7">
        <v>22.222222222222221</v>
      </c>
      <c r="J198" s="7">
        <v>49.555555555555557</v>
      </c>
      <c r="K198" s="7">
        <v>324.31666666666666</v>
      </c>
      <c r="L198" s="7">
        <v>83.333333333333343</v>
      </c>
      <c r="M198" s="8">
        <v>121</v>
      </c>
      <c r="N198" s="8">
        <v>32</v>
      </c>
      <c r="O198" s="7">
        <v>7.7058823529411766</v>
      </c>
      <c r="P198" s="7">
        <v>9.3571428571428577</v>
      </c>
      <c r="Q198" s="7">
        <v>27.777777777777779</v>
      </c>
      <c r="R198" s="7">
        <v>66.666666666666657</v>
      </c>
      <c r="S198" s="7">
        <v>0</v>
      </c>
      <c r="T198" s="7">
        <v>0</v>
      </c>
      <c r="U198" s="7">
        <v>5.5555555555555554</v>
      </c>
      <c r="V198" s="7">
        <v>1.8888888888888888</v>
      </c>
      <c r="W198" t="s">
        <v>156</v>
      </c>
    </row>
    <row r="199" spans="1:24" x14ac:dyDescent="0.25">
      <c r="A199">
        <v>165</v>
      </c>
      <c r="B199" t="s">
        <v>259</v>
      </c>
      <c r="C199" t="s">
        <v>247</v>
      </c>
      <c r="D199">
        <v>2</v>
      </c>
      <c r="E199" t="s">
        <v>10</v>
      </c>
      <c r="F199" t="s">
        <v>193</v>
      </c>
      <c r="G199">
        <v>2009</v>
      </c>
      <c r="H199">
        <v>28</v>
      </c>
      <c r="I199" s="7">
        <v>0</v>
      </c>
      <c r="J199" s="7">
        <v>34.767857142857146</v>
      </c>
      <c r="K199" s="7">
        <v>82.817857142857136</v>
      </c>
      <c r="L199" s="7">
        <v>82.142857142857139</v>
      </c>
      <c r="M199" s="8">
        <v>210</v>
      </c>
      <c r="N199" s="8">
        <v>26</v>
      </c>
      <c r="O199" s="7">
        <v>7.5</v>
      </c>
      <c r="P199" s="7">
        <v>9.5399999999999991</v>
      </c>
      <c r="Q199" s="7">
        <v>64.285714285714292</v>
      </c>
      <c r="R199" s="7">
        <v>32.142857142857146</v>
      </c>
      <c r="S199" s="7">
        <v>0</v>
      </c>
      <c r="T199" s="7">
        <v>0</v>
      </c>
      <c r="U199" s="7">
        <v>3.5714285714285712</v>
      </c>
      <c r="V199" s="7">
        <v>1.4642857142857142</v>
      </c>
      <c r="W199" t="s">
        <v>171</v>
      </c>
    </row>
    <row r="200" spans="1:24" x14ac:dyDescent="0.25">
      <c r="A200">
        <v>166</v>
      </c>
      <c r="B200" t="s">
        <v>259</v>
      </c>
      <c r="C200" t="s">
        <v>247</v>
      </c>
      <c r="D200">
        <v>2</v>
      </c>
      <c r="E200" t="s">
        <v>169</v>
      </c>
      <c r="F200" t="s">
        <v>195</v>
      </c>
      <c r="G200">
        <v>2009</v>
      </c>
      <c r="H200">
        <v>32</v>
      </c>
      <c r="I200" s="7">
        <v>3.125</v>
      </c>
      <c r="J200" s="7">
        <v>45.71875</v>
      </c>
      <c r="K200" s="7">
        <v>201.40937500000001</v>
      </c>
      <c r="L200" s="7">
        <v>9.375</v>
      </c>
      <c r="M200" s="8">
        <v>11</v>
      </c>
      <c r="N200" s="8">
        <v>6</v>
      </c>
      <c r="O200" s="7">
        <v>0.34375</v>
      </c>
      <c r="P200" s="7">
        <v>3.6666666666666665</v>
      </c>
      <c r="Q200" s="7">
        <v>96.875</v>
      </c>
      <c r="R200" s="7">
        <v>3.125</v>
      </c>
      <c r="S200" s="7">
        <v>0</v>
      </c>
      <c r="T200" s="7">
        <v>0</v>
      </c>
      <c r="U200" s="7">
        <v>0</v>
      </c>
      <c r="V200" s="7">
        <v>1.03125</v>
      </c>
      <c r="W200" t="s">
        <v>194</v>
      </c>
    </row>
    <row r="201" spans="1:24" x14ac:dyDescent="0.25">
      <c r="A201">
        <v>170</v>
      </c>
      <c r="B201" t="s">
        <v>259</v>
      </c>
      <c r="C201" t="s">
        <v>247</v>
      </c>
      <c r="D201">
        <v>1</v>
      </c>
      <c r="E201" t="s">
        <v>199</v>
      </c>
      <c r="F201" t="s">
        <v>200</v>
      </c>
      <c r="G201">
        <v>2009</v>
      </c>
      <c r="H201">
        <v>51</v>
      </c>
      <c r="I201" s="7">
        <v>13.725490196078432</v>
      </c>
      <c r="J201" s="7">
        <v>54.24313725490196</v>
      </c>
      <c r="K201" s="7">
        <v>331.52549019607847</v>
      </c>
      <c r="L201" s="7">
        <v>31.372549019607842</v>
      </c>
      <c r="M201" s="8">
        <v>105</v>
      </c>
      <c r="N201" s="8">
        <v>26</v>
      </c>
      <c r="O201" s="7">
        <v>2.1875</v>
      </c>
      <c r="P201" s="7">
        <v>8.0769230769230766</v>
      </c>
      <c r="Q201" s="7">
        <v>82.35294117647058</v>
      </c>
      <c r="R201" s="7">
        <v>9.8039215686274517</v>
      </c>
      <c r="S201" s="7">
        <v>5.8823529411764701</v>
      </c>
      <c r="T201" s="7">
        <v>1.9607843137254901</v>
      </c>
      <c r="U201" s="7">
        <v>0</v>
      </c>
      <c r="V201" s="7">
        <v>1.2745098039215685</v>
      </c>
      <c r="W201" t="s">
        <v>156</v>
      </c>
    </row>
    <row r="202" spans="1:24" x14ac:dyDescent="0.25">
      <c r="A202">
        <v>175</v>
      </c>
      <c r="B202" t="s">
        <v>259</v>
      </c>
      <c r="C202" t="s">
        <v>247</v>
      </c>
      <c r="D202">
        <v>2</v>
      </c>
      <c r="E202" t="s">
        <v>9</v>
      </c>
      <c r="F202" t="s">
        <v>206</v>
      </c>
      <c r="G202">
        <v>2010</v>
      </c>
      <c r="H202">
        <v>22</v>
      </c>
      <c r="I202" s="7">
        <v>0</v>
      </c>
      <c r="J202" s="7">
        <v>42</v>
      </c>
      <c r="K202" s="7">
        <v>144.58181818181816</v>
      </c>
      <c r="L202" s="7">
        <v>68.181818181818173</v>
      </c>
      <c r="M202" s="8">
        <v>160</v>
      </c>
      <c r="N202" s="8">
        <v>25</v>
      </c>
      <c r="O202" s="7">
        <v>8</v>
      </c>
      <c r="P202" s="7">
        <v>12.307692307692308</v>
      </c>
      <c r="Q202" s="7">
        <v>86.36363636363636</v>
      </c>
      <c r="R202" s="7">
        <v>4.5454545454545459</v>
      </c>
      <c r="S202" s="7">
        <v>4.5454545454545459</v>
      </c>
      <c r="T202" s="7">
        <v>4.5454545454545459</v>
      </c>
      <c r="U202" s="7">
        <v>0</v>
      </c>
      <c r="V202" s="7">
        <v>1.2727272727272727</v>
      </c>
      <c r="W202" t="s">
        <v>171</v>
      </c>
    </row>
    <row r="203" spans="1:24" x14ac:dyDescent="0.25">
      <c r="A203">
        <v>176</v>
      </c>
      <c r="B203" t="s">
        <v>259</v>
      </c>
      <c r="C203" t="s">
        <v>247</v>
      </c>
      <c r="D203">
        <v>2</v>
      </c>
      <c r="E203" t="s">
        <v>163</v>
      </c>
      <c r="F203" t="s">
        <v>207</v>
      </c>
      <c r="G203">
        <v>2010</v>
      </c>
      <c r="H203">
        <v>22</v>
      </c>
      <c r="I203" s="7">
        <v>4.5454545454545459</v>
      </c>
      <c r="J203" s="7">
        <v>45.18181818181818</v>
      </c>
      <c r="K203" s="7">
        <v>194.14090909090902</v>
      </c>
      <c r="L203" s="7">
        <v>50</v>
      </c>
      <c r="M203" s="8">
        <v>53</v>
      </c>
      <c r="N203" s="8">
        <v>15</v>
      </c>
      <c r="O203" s="7">
        <v>2.4090909090909092</v>
      </c>
      <c r="P203" s="7">
        <v>4.8181818181818183</v>
      </c>
      <c r="Q203" s="7">
        <v>95.454545454545453</v>
      </c>
      <c r="R203" s="7">
        <v>4.5454545454545459</v>
      </c>
      <c r="S203" s="7">
        <v>0</v>
      </c>
      <c r="T203" s="7">
        <v>0</v>
      </c>
      <c r="U203" s="7">
        <v>0</v>
      </c>
      <c r="V203" s="7">
        <v>1.0454545454545454</v>
      </c>
      <c r="W203" t="s">
        <v>156</v>
      </c>
    </row>
    <row r="204" spans="1:24" x14ac:dyDescent="0.25">
      <c r="A204">
        <v>173</v>
      </c>
      <c r="B204" t="s">
        <v>259</v>
      </c>
      <c r="C204" t="s">
        <v>247</v>
      </c>
      <c r="D204">
        <v>2</v>
      </c>
      <c r="E204" t="s">
        <v>10</v>
      </c>
      <c r="F204" t="s">
        <v>205</v>
      </c>
      <c r="G204">
        <v>2010</v>
      </c>
      <c r="H204">
        <v>28</v>
      </c>
      <c r="I204" s="7">
        <v>3.5714285714285712</v>
      </c>
      <c r="J204" s="7">
        <v>36.303571428571431</v>
      </c>
      <c r="K204" s="7">
        <v>87.421428571428564</v>
      </c>
      <c r="L204" s="7">
        <v>64.285714285714292</v>
      </c>
      <c r="M204" s="8">
        <v>191</v>
      </c>
      <c r="N204" s="8">
        <v>35</v>
      </c>
      <c r="O204" s="7">
        <v>7.0740740740740744</v>
      </c>
      <c r="P204" s="7">
        <v>11.235294117647058</v>
      </c>
      <c r="Q204" s="7">
        <v>89.285714285714292</v>
      </c>
      <c r="R204" s="7">
        <v>7.1428571428571423</v>
      </c>
      <c r="S204" s="7">
        <v>3.5714285714285712</v>
      </c>
      <c r="T204" s="7">
        <v>0</v>
      </c>
      <c r="U204" s="7">
        <v>0</v>
      </c>
      <c r="V204" s="7">
        <v>1.1428571428571428</v>
      </c>
      <c r="W204" t="s">
        <v>156</v>
      </c>
    </row>
    <row r="205" spans="1:24" x14ac:dyDescent="0.25">
      <c r="A205">
        <v>171</v>
      </c>
      <c r="B205" t="s">
        <v>259</v>
      </c>
      <c r="C205" t="s">
        <v>247</v>
      </c>
      <c r="D205">
        <v>1</v>
      </c>
      <c r="E205" t="s">
        <v>201</v>
      </c>
      <c r="F205" t="s">
        <v>202</v>
      </c>
      <c r="G205">
        <v>2010</v>
      </c>
      <c r="H205">
        <v>42</v>
      </c>
      <c r="I205" s="7">
        <v>7.1428571428571423</v>
      </c>
      <c r="J205" s="7">
        <v>40.464285714285715</v>
      </c>
      <c r="K205" s="7">
        <v>169.03809523809525</v>
      </c>
      <c r="L205" s="7">
        <v>33.333333333333329</v>
      </c>
      <c r="M205" s="8">
        <v>59</v>
      </c>
      <c r="N205" s="8">
        <v>15</v>
      </c>
      <c r="O205" s="7">
        <v>1.4390243902439024</v>
      </c>
      <c r="P205" s="7">
        <v>4.5384615384615383</v>
      </c>
      <c r="Q205" s="7">
        <v>95.238095238095227</v>
      </c>
      <c r="R205" s="7">
        <v>2.3809523809523809</v>
      </c>
      <c r="S205" s="7">
        <v>2.3809523809523809</v>
      </c>
      <c r="T205" s="7">
        <v>0</v>
      </c>
      <c r="U205" s="7">
        <v>0</v>
      </c>
      <c r="V205" s="7">
        <v>1.0714285714285714</v>
      </c>
      <c r="W205" t="s">
        <v>156</v>
      </c>
    </row>
    <row r="206" spans="1:24" x14ac:dyDescent="0.25">
      <c r="A206">
        <v>177</v>
      </c>
      <c r="B206" t="s">
        <v>259</v>
      </c>
      <c r="C206" t="s">
        <v>247</v>
      </c>
      <c r="D206">
        <v>2</v>
      </c>
      <c r="E206" t="s">
        <v>165</v>
      </c>
      <c r="F206" t="s">
        <v>208</v>
      </c>
      <c r="G206">
        <v>2010</v>
      </c>
      <c r="H206">
        <v>42</v>
      </c>
      <c r="I206" s="7">
        <v>7.1428571428571423</v>
      </c>
      <c r="J206" s="7">
        <v>48.357142857142854</v>
      </c>
      <c r="K206" s="7">
        <v>255.59761904761902</v>
      </c>
      <c r="L206" s="7">
        <v>78.571428571428569</v>
      </c>
      <c r="M206" s="8">
        <v>213</v>
      </c>
      <c r="N206" s="8">
        <v>25</v>
      </c>
      <c r="O206" s="7">
        <v>5.4615384615384617</v>
      </c>
      <c r="P206" s="7">
        <v>7.1</v>
      </c>
      <c r="Q206" s="7">
        <v>71.428571428571431</v>
      </c>
      <c r="R206" s="7">
        <v>16.666666666666664</v>
      </c>
      <c r="S206" s="7">
        <v>4.7619047619047619</v>
      </c>
      <c r="T206" s="7">
        <v>7.1428571428571423</v>
      </c>
      <c r="U206" s="7">
        <v>0</v>
      </c>
      <c r="V206" s="7">
        <v>1.3157894736842106</v>
      </c>
      <c r="W206" t="s">
        <v>156</v>
      </c>
    </row>
    <row r="207" spans="1:24" x14ac:dyDescent="0.25">
      <c r="A207">
        <v>172</v>
      </c>
      <c r="B207" t="s">
        <v>259</v>
      </c>
      <c r="C207" t="s">
        <v>247</v>
      </c>
      <c r="D207">
        <v>2</v>
      </c>
      <c r="E207" s="10" t="s">
        <v>203</v>
      </c>
      <c r="F207" t="s">
        <v>204</v>
      </c>
      <c r="G207">
        <v>2010</v>
      </c>
      <c r="H207">
        <v>43</v>
      </c>
      <c r="I207" s="7">
        <v>25.581395348837212</v>
      </c>
      <c r="J207" s="7">
        <v>53.465116279069768</v>
      </c>
      <c r="K207" s="7">
        <v>339.33255813953485</v>
      </c>
      <c r="L207" s="7">
        <v>32.558139534883722</v>
      </c>
      <c r="M207" s="8">
        <v>37</v>
      </c>
      <c r="N207" s="8">
        <v>6</v>
      </c>
      <c r="O207" s="7">
        <v>0.88095238095238093</v>
      </c>
      <c r="P207" s="7">
        <v>2.8461538461538463</v>
      </c>
      <c r="Q207" s="7">
        <v>93.023255813953483</v>
      </c>
      <c r="R207" s="7">
        <v>4.6511627906976747</v>
      </c>
      <c r="S207" s="7">
        <v>2.3255813953488373</v>
      </c>
      <c r="T207" s="7">
        <v>0</v>
      </c>
      <c r="U207" s="7">
        <v>0</v>
      </c>
      <c r="V207" s="7">
        <v>1.0930232558139534</v>
      </c>
      <c r="W207" t="s">
        <v>156</v>
      </c>
    </row>
    <row r="208" spans="1:24" x14ac:dyDescent="0.25">
      <c r="A208">
        <v>178</v>
      </c>
      <c r="B208" t="s">
        <v>259</v>
      </c>
      <c r="C208" t="s">
        <v>247</v>
      </c>
      <c r="D208">
        <v>1</v>
      </c>
      <c r="E208" t="s">
        <v>188</v>
      </c>
      <c r="F208" t="s">
        <v>209</v>
      </c>
      <c r="G208">
        <v>2010</v>
      </c>
      <c r="H208">
        <v>74</v>
      </c>
      <c r="I208" s="7">
        <v>14.864864864864865</v>
      </c>
      <c r="J208" s="7">
        <v>51.222972972972975</v>
      </c>
      <c r="K208" s="7">
        <v>290.57297297297299</v>
      </c>
      <c r="L208" s="7">
        <v>12.162162162162163</v>
      </c>
      <c r="M208" s="8">
        <v>54</v>
      </c>
      <c r="N208" s="8">
        <v>35</v>
      </c>
      <c r="O208" s="7">
        <v>0.75</v>
      </c>
      <c r="P208" s="7">
        <v>6.75</v>
      </c>
      <c r="Q208" s="7">
        <v>94.594594594594597</v>
      </c>
      <c r="R208" s="7">
        <v>1.3513513513513513</v>
      </c>
      <c r="S208" s="7">
        <v>1.3513513513513513</v>
      </c>
      <c r="T208" s="7">
        <v>2.7027027027027026</v>
      </c>
      <c r="U208" s="7">
        <v>0</v>
      </c>
      <c r="V208" s="7">
        <v>1.1216216216216217</v>
      </c>
      <c r="W208" t="s">
        <v>156</v>
      </c>
    </row>
    <row r="209" spans="1:24" x14ac:dyDescent="0.25">
      <c r="A209">
        <v>174</v>
      </c>
      <c r="B209" t="s">
        <v>259</v>
      </c>
      <c r="C209" t="s">
        <v>247</v>
      </c>
      <c r="D209">
        <v>2</v>
      </c>
      <c r="E209" t="s">
        <v>169</v>
      </c>
      <c r="F209" t="s">
        <v>205</v>
      </c>
      <c r="G209">
        <v>2010</v>
      </c>
      <c r="H209">
        <v>109</v>
      </c>
      <c r="I209" s="7">
        <v>8.2568807339449553</v>
      </c>
      <c r="J209" s="7">
        <v>52.165137614678898</v>
      </c>
      <c r="K209" s="7">
        <v>269.59633027522955</v>
      </c>
      <c r="L209" s="7">
        <v>4.5871559633027523</v>
      </c>
      <c r="M209" s="8">
        <v>6</v>
      </c>
      <c r="N209" s="8">
        <v>3</v>
      </c>
      <c r="O209" s="7">
        <v>5.6074766355140186E-2</v>
      </c>
      <c r="P209" s="7">
        <v>2</v>
      </c>
      <c r="Q209" s="7">
        <v>98.165137614678898</v>
      </c>
      <c r="R209" s="7">
        <v>0</v>
      </c>
      <c r="S209" s="7">
        <v>0.91743119266055051</v>
      </c>
      <c r="T209" s="7">
        <v>0.91743119266055051</v>
      </c>
      <c r="U209" s="7">
        <v>0</v>
      </c>
      <c r="V209" s="7">
        <v>1.0458715596330275</v>
      </c>
      <c r="W209" t="s">
        <v>156</v>
      </c>
    </row>
    <row r="210" spans="1:24" x14ac:dyDescent="0.25">
      <c r="A210">
        <v>216</v>
      </c>
      <c r="B210" t="s">
        <v>259</v>
      </c>
      <c r="C210" t="s">
        <v>247</v>
      </c>
      <c r="D210">
        <v>2</v>
      </c>
      <c r="E210" t="s">
        <v>242</v>
      </c>
      <c r="F210">
        <v>-1</v>
      </c>
      <c r="G210">
        <v>2012</v>
      </c>
      <c r="H210">
        <v>18</v>
      </c>
      <c r="I210" s="7">
        <v>0</v>
      </c>
      <c r="J210" s="7">
        <v>52.72222</v>
      </c>
      <c r="K210" s="7">
        <v>289.33888899999999</v>
      </c>
      <c r="L210" s="7">
        <v>0</v>
      </c>
      <c r="M210" s="8">
        <v>0</v>
      </c>
      <c r="N210" s="8">
        <v>0</v>
      </c>
      <c r="O210" s="7">
        <v>0</v>
      </c>
      <c r="P210" s="7">
        <v>0</v>
      </c>
      <c r="Q210" s="7">
        <v>100</v>
      </c>
      <c r="R210" s="7">
        <v>0</v>
      </c>
      <c r="S210" s="7">
        <v>0</v>
      </c>
      <c r="T210" s="7">
        <v>0</v>
      </c>
      <c r="U210" s="7">
        <v>0</v>
      </c>
      <c r="V210" s="7">
        <v>1</v>
      </c>
      <c r="W210" t="s">
        <v>243</v>
      </c>
      <c r="X210" t="s">
        <v>244</v>
      </c>
    </row>
    <row r="211" spans="1:24" x14ac:dyDescent="0.25">
      <c r="A211">
        <v>194</v>
      </c>
      <c r="B211" t="s">
        <v>259</v>
      </c>
      <c r="C211" t="s">
        <v>247</v>
      </c>
      <c r="D211">
        <v>1</v>
      </c>
      <c r="E211" t="s">
        <v>227</v>
      </c>
      <c r="F211">
        <v>2020</v>
      </c>
      <c r="G211">
        <v>2020</v>
      </c>
      <c r="H211">
        <v>13</v>
      </c>
      <c r="I211" s="7">
        <v>0</v>
      </c>
      <c r="J211" s="7">
        <v>49.9846</v>
      </c>
      <c r="K211" s="7">
        <v>2552.8923</v>
      </c>
      <c r="L211" s="7">
        <v>15.4</v>
      </c>
      <c r="M211" s="8">
        <v>13</v>
      </c>
      <c r="N211" s="8">
        <v>11</v>
      </c>
      <c r="O211" s="7">
        <v>1.0832999999999999</v>
      </c>
      <c r="P211" s="7">
        <f>13/2</f>
        <v>6.5</v>
      </c>
      <c r="Q211" s="7">
        <v>91.7</v>
      </c>
      <c r="R211" s="7">
        <v>8.3000000000000007</v>
      </c>
      <c r="S211" s="7">
        <v>0</v>
      </c>
      <c r="T211" s="7">
        <v>0</v>
      </c>
      <c r="U211" s="7">
        <v>0</v>
      </c>
      <c r="V211" s="7">
        <v>1.0832999999999999</v>
      </c>
      <c r="W211" t="s">
        <v>2</v>
      </c>
      <c r="X211" t="s">
        <v>226</v>
      </c>
    </row>
    <row r="212" spans="1:24" x14ac:dyDescent="0.25">
      <c r="A212">
        <v>197</v>
      </c>
      <c r="B212" t="s">
        <v>259</v>
      </c>
      <c r="C212" t="s">
        <v>247</v>
      </c>
      <c r="D212">
        <v>2</v>
      </c>
      <c r="E212" t="s">
        <v>11</v>
      </c>
      <c r="F212">
        <v>-1</v>
      </c>
      <c r="G212">
        <v>2020</v>
      </c>
      <c r="H212">
        <v>20</v>
      </c>
      <c r="I212" s="7">
        <v>0</v>
      </c>
      <c r="J212" s="7">
        <v>42.325000000000003</v>
      </c>
      <c r="K212" s="7">
        <v>174.01499999999999</v>
      </c>
      <c r="L212" s="7">
        <v>52.6</v>
      </c>
      <c r="M212" s="8">
        <v>60</v>
      </c>
      <c r="N212" s="8">
        <v>27</v>
      </c>
      <c r="O212" s="7">
        <v>3.1579000000000002</v>
      </c>
      <c r="P212" s="7">
        <f>60/10</f>
        <v>6</v>
      </c>
      <c r="Q212" s="7">
        <v>50</v>
      </c>
      <c r="R212" s="7">
        <v>27.8</v>
      </c>
      <c r="S212" s="7">
        <v>22.2</v>
      </c>
      <c r="T212" s="7">
        <v>0</v>
      </c>
      <c r="U212" s="7">
        <v>0</v>
      </c>
      <c r="V212" s="7">
        <v>1.7222</v>
      </c>
      <c r="W212" t="s">
        <v>2</v>
      </c>
      <c r="X212" t="s">
        <v>226</v>
      </c>
    </row>
    <row r="213" spans="1:24" x14ac:dyDescent="0.25">
      <c r="A213">
        <v>193</v>
      </c>
      <c r="B213" t="s">
        <v>259</v>
      </c>
      <c r="C213" t="s">
        <v>247</v>
      </c>
      <c r="D213">
        <v>1</v>
      </c>
      <c r="E213" t="s">
        <v>159</v>
      </c>
      <c r="F213">
        <v>-1</v>
      </c>
      <c r="G213">
        <v>2020</v>
      </c>
      <c r="H213">
        <v>35</v>
      </c>
      <c r="I213" s="7">
        <v>0</v>
      </c>
      <c r="J213" s="7">
        <v>40.774299999999997</v>
      </c>
      <c r="K213" s="7">
        <v>133.0829</v>
      </c>
      <c r="L213" s="7">
        <v>34.299999999999997</v>
      </c>
      <c r="M213" s="8">
        <v>63</v>
      </c>
      <c r="N213" s="8">
        <v>24</v>
      </c>
      <c r="O213" s="7">
        <v>1.8</v>
      </c>
      <c r="P213" s="7">
        <f>63/12</f>
        <v>5.25</v>
      </c>
      <c r="Q213" s="7">
        <v>88.6</v>
      </c>
      <c r="R213" s="7">
        <v>11.4</v>
      </c>
      <c r="S213" s="7">
        <v>0</v>
      </c>
      <c r="T213" s="7">
        <v>0</v>
      </c>
      <c r="U213" s="7">
        <v>0</v>
      </c>
      <c r="V213" s="7">
        <v>1.143</v>
      </c>
      <c r="W213" t="s">
        <v>2</v>
      </c>
      <c r="X213" t="s">
        <v>226</v>
      </c>
    </row>
    <row r="214" spans="1:24" x14ac:dyDescent="0.25">
      <c r="A214">
        <v>196</v>
      </c>
      <c r="B214" t="s">
        <v>259</v>
      </c>
      <c r="C214" t="s">
        <v>247</v>
      </c>
      <c r="D214">
        <v>2</v>
      </c>
      <c r="E214" t="s">
        <v>12</v>
      </c>
      <c r="F214">
        <v>-1</v>
      </c>
      <c r="G214">
        <v>2020</v>
      </c>
      <c r="H214">
        <v>38</v>
      </c>
      <c r="I214" s="7">
        <v>0</v>
      </c>
      <c r="J214" s="7">
        <v>50.05</v>
      </c>
      <c r="K214" s="7">
        <v>274.47629999999998</v>
      </c>
      <c r="L214" s="7">
        <v>64.900000000000006</v>
      </c>
      <c r="M214" s="8">
        <v>224</v>
      </c>
      <c r="N214" s="8">
        <v>31</v>
      </c>
      <c r="O214" s="7">
        <v>6.0541</v>
      </c>
      <c r="P214" s="7">
        <f>224/24</f>
        <v>9.3333333333333339</v>
      </c>
      <c r="Q214" s="7">
        <v>24.3</v>
      </c>
      <c r="R214" s="7">
        <v>75.7</v>
      </c>
      <c r="S214" s="7">
        <v>0</v>
      </c>
      <c r="T214" s="7">
        <v>0</v>
      </c>
      <c r="U214" s="7">
        <v>0</v>
      </c>
      <c r="V214" s="7">
        <v>1.7567999999999999</v>
      </c>
      <c r="W214" t="s">
        <v>2</v>
      </c>
      <c r="X214" t="s">
        <v>226</v>
      </c>
    </row>
    <row r="215" spans="1:24" x14ac:dyDescent="0.25">
      <c r="A215">
        <v>195</v>
      </c>
      <c r="B215" t="s">
        <v>259</v>
      </c>
      <c r="C215" t="s">
        <v>247</v>
      </c>
      <c r="D215">
        <v>2</v>
      </c>
      <c r="E215" t="s">
        <v>163</v>
      </c>
      <c r="F215">
        <v>-1</v>
      </c>
      <c r="G215">
        <v>2020</v>
      </c>
      <c r="H215">
        <v>44</v>
      </c>
      <c r="I215" s="7">
        <v>0</v>
      </c>
      <c r="J215" s="7">
        <v>45.997700000000002</v>
      </c>
      <c r="K215" s="7">
        <v>215.2773</v>
      </c>
      <c r="L215" s="7">
        <v>41.9</v>
      </c>
      <c r="M215" s="8">
        <v>118</v>
      </c>
      <c r="N215" s="8">
        <v>24</v>
      </c>
      <c r="O215" s="7">
        <v>1.4186000000000001</v>
      </c>
      <c r="P215" s="7">
        <f>118/18</f>
        <v>6.5555555555555554</v>
      </c>
      <c r="Q215" s="7">
        <v>62.8</v>
      </c>
      <c r="R215" s="7">
        <v>32.6</v>
      </c>
      <c r="S215" s="7">
        <v>4.7</v>
      </c>
      <c r="T215" s="7">
        <v>0</v>
      </c>
      <c r="U215" s="7">
        <v>0</v>
      </c>
      <c r="V215" s="7">
        <v>1.4118599999999999</v>
      </c>
      <c r="W215" t="s">
        <v>2</v>
      </c>
      <c r="X215" t="s">
        <v>226</v>
      </c>
    </row>
    <row r="216" spans="1:24" x14ac:dyDescent="0.25">
      <c r="A216">
        <v>199</v>
      </c>
      <c r="B216" t="s">
        <v>259</v>
      </c>
      <c r="C216" t="s">
        <v>247</v>
      </c>
      <c r="D216">
        <v>2</v>
      </c>
      <c r="E216" t="s">
        <v>229</v>
      </c>
      <c r="F216">
        <v>-1</v>
      </c>
      <c r="G216">
        <v>2020</v>
      </c>
      <c r="H216">
        <v>124</v>
      </c>
      <c r="I216" s="7">
        <v>1.6</v>
      </c>
      <c r="J216" s="7">
        <v>46.766100000000002</v>
      </c>
      <c r="K216" s="7">
        <v>209.2379</v>
      </c>
      <c r="L216" s="7">
        <v>43.5</v>
      </c>
      <c r="M216" s="8">
        <v>382</v>
      </c>
      <c r="N216" s="8">
        <v>34</v>
      </c>
      <c r="O216" s="7">
        <v>3.0806</v>
      </c>
      <c r="P216" s="7">
        <f>382/54</f>
        <v>7.0740740740740744</v>
      </c>
      <c r="Q216" s="7">
        <v>51.6</v>
      </c>
      <c r="R216" s="7">
        <v>48.4</v>
      </c>
      <c r="S216" s="7">
        <v>0</v>
      </c>
      <c r="T216" s="7">
        <v>0</v>
      </c>
      <c r="U216" s="7">
        <v>0</v>
      </c>
      <c r="V216" s="7">
        <v>1.4839</v>
      </c>
      <c r="W216" t="s">
        <v>2</v>
      </c>
      <c r="X216" t="s">
        <v>226</v>
      </c>
    </row>
    <row r="217" spans="1:24" x14ac:dyDescent="0.25">
      <c r="A217">
        <v>198</v>
      </c>
      <c r="B217" t="s">
        <v>259</v>
      </c>
      <c r="C217" t="s">
        <v>247</v>
      </c>
      <c r="D217">
        <v>2</v>
      </c>
      <c r="E217" t="s">
        <v>228</v>
      </c>
      <c r="F217">
        <v>-1</v>
      </c>
      <c r="G217">
        <v>2020</v>
      </c>
      <c r="H217">
        <v>148</v>
      </c>
      <c r="I217" s="7">
        <f>0.7+1.4+1.4</f>
        <v>3.4999999999999996</v>
      </c>
      <c r="J217" s="7">
        <v>44.018900000000002</v>
      </c>
      <c r="K217" s="7">
        <v>186.83109999999999</v>
      </c>
      <c r="L217" s="7">
        <v>37</v>
      </c>
      <c r="M217" s="8">
        <v>211</v>
      </c>
      <c r="N217" s="8">
        <v>37</v>
      </c>
      <c r="O217" s="7">
        <v>3.2122999999999999</v>
      </c>
      <c r="P217" s="7">
        <f>211/54</f>
        <v>3.9074074074074074</v>
      </c>
      <c r="Q217" s="7">
        <v>55.5</v>
      </c>
      <c r="R217" s="7">
        <v>44.5</v>
      </c>
      <c r="S217" s="7">
        <v>0</v>
      </c>
      <c r="T217" s="7">
        <v>0</v>
      </c>
      <c r="U217" s="7">
        <v>0</v>
      </c>
      <c r="V217" s="7">
        <v>1.4452</v>
      </c>
      <c r="W217" t="s">
        <v>2</v>
      </c>
      <c r="X217" t="s">
        <v>226</v>
      </c>
    </row>
    <row r="218" spans="1:24" x14ac:dyDescent="0.25">
      <c r="A218">
        <v>167</v>
      </c>
      <c r="B218" t="s">
        <v>261</v>
      </c>
      <c r="C218" t="s">
        <v>246</v>
      </c>
      <c r="D218">
        <v>3</v>
      </c>
      <c r="E218" t="s">
        <v>183</v>
      </c>
      <c r="F218" t="s">
        <v>196</v>
      </c>
      <c r="G218">
        <v>2009</v>
      </c>
      <c r="H218">
        <v>20</v>
      </c>
      <c r="I218" s="7">
        <v>30</v>
      </c>
      <c r="J218" s="11">
        <v>50.2</v>
      </c>
      <c r="K218" s="11">
        <v>287.21999999999997</v>
      </c>
      <c r="L218" s="11">
        <v>60</v>
      </c>
      <c r="M218" s="14">
        <v>60</v>
      </c>
      <c r="N218" s="8">
        <v>14</v>
      </c>
      <c r="O218" s="12">
        <v>3</v>
      </c>
      <c r="P218" s="12">
        <v>5</v>
      </c>
      <c r="Q218" s="12">
        <v>75</v>
      </c>
      <c r="R218" s="13">
        <v>20</v>
      </c>
      <c r="S218" s="7">
        <v>5</v>
      </c>
      <c r="T218" s="7">
        <v>0</v>
      </c>
      <c r="U218" s="7">
        <v>0</v>
      </c>
      <c r="V218" s="7">
        <v>1.3</v>
      </c>
      <c r="W218" s="10" t="s">
        <v>156</v>
      </c>
    </row>
    <row r="219" spans="1:24" x14ac:dyDescent="0.25">
      <c r="A219">
        <v>168</v>
      </c>
      <c r="B219" t="s">
        <v>261</v>
      </c>
      <c r="C219" t="s">
        <v>247</v>
      </c>
      <c r="D219">
        <v>2</v>
      </c>
      <c r="E219" t="s">
        <v>163</v>
      </c>
      <c r="F219" t="s">
        <v>197</v>
      </c>
      <c r="G219">
        <v>2009</v>
      </c>
      <c r="H219">
        <v>70</v>
      </c>
      <c r="I219" s="7">
        <v>4.2857142857142856</v>
      </c>
      <c r="J219" s="7">
        <v>48.707142857142856</v>
      </c>
      <c r="K219" s="7">
        <v>244.62571428571434</v>
      </c>
      <c r="L219" s="7">
        <v>78.571428571428569</v>
      </c>
      <c r="M219" s="8">
        <v>488</v>
      </c>
      <c r="N219" s="8">
        <v>35</v>
      </c>
      <c r="O219" s="7">
        <v>7.0285714285714285</v>
      </c>
      <c r="P219" s="7">
        <v>9.384615384615385</v>
      </c>
      <c r="Q219" s="7">
        <v>67.142857142857139</v>
      </c>
      <c r="R219" s="7">
        <v>21.428571428571427</v>
      </c>
      <c r="S219" s="7">
        <v>4.2857142857142856</v>
      </c>
      <c r="T219" s="7">
        <v>5.7142857142857144</v>
      </c>
      <c r="U219" s="7">
        <v>1.4285714285714286</v>
      </c>
      <c r="V219" s="7">
        <v>1.5285714285714285</v>
      </c>
      <c r="W219" t="s">
        <v>156</v>
      </c>
    </row>
    <row r="221" spans="1:24" x14ac:dyDescent="0.25">
      <c r="L221" s="7">
        <f>AVERAGE(L3:L219)</f>
        <v>57.141246677834019</v>
      </c>
      <c r="M221" s="7">
        <f>SUM(M3:M219)</f>
        <v>62852</v>
      </c>
      <c r="N221" s="7">
        <f>AVERAGE(N3:N219)</f>
        <v>26.778801843317972</v>
      </c>
      <c r="O221" s="7">
        <f t="shared" ref="O221:P221" si="4">AVERAGE(O3:O219)</f>
        <v>3.6904914146606886</v>
      </c>
      <c r="P221" s="7">
        <f t="shared" si="4"/>
        <v>5.9864315686449689</v>
      </c>
    </row>
  </sheetData>
  <autoFilter ref="A2:X218" xr:uid="{00000000-0009-0000-0000-000000000000}">
    <sortState xmlns:xlrd2="http://schemas.microsoft.com/office/spreadsheetml/2017/richdata2" ref="A3:X219">
      <sortCondition ref="B2:B218"/>
    </sortState>
  </autoFilter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 Eel monitoring</vt:lpstr>
    </vt:vector>
  </TitlesOfParts>
  <Company>LFA 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Dorow, M.</dc:creator>
  <cp:lastModifiedBy>Alison Sage</cp:lastModifiedBy>
  <dcterms:created xsi:type="dcterms:W3CDTF">2020-12-10T19:06:29Z</dcterms:created>
  <dcterms:modified xsi:type="dcterms:W3CDTF">2024-01-04T15:16:55Z</dcterms:modified>
</cp:coreProperties>
</file>