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2.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Jess\Documents\G&amp;O\articles\04_for uploading\"/>
    </mc:Choice>
  </mc:AlternateContent>
  <xr:revisionPtr revIDLastSave="0" documentId="8_{A4CFF1AF-A950-42F8-B70C-0E745D302E6F}" xr6:coauthVersionLast="45" xr6:coauthVersionMax="45" xr10:uidLastSave="{00000000-0000-0000-0000-000000000000}"/>
  <workbookProtection lockStructure="1"/>
  <bookViews>
    <workbookView xWindow="1455" yWindow="690" windowWidth="16365" windowHeight="13920" firstSheet="1" activeTab="5" xr2:uid="{00000000-000D-0000-FFFF-FFFF00000000}"/>
  </bookViews>
  <sheets>
    <sheet name="Scoring system" sheetId="3" r:id="rId1"/>
    <sheet name="Summary" sheetId="18" r:id="rId2"/>
    <sheet name="India" sheetId="9" r:id="rId3"/>
    <sheet name="Indonesia" sheetId="10" r:id="rId4"/>
    <sheet name="Malaysia" sheetId="7" r:id="rId5"/>
    <sheet name="Myanmar" sheetId="5" r:id="rId6"/>
    <sheet name="Nepal" sheetId="1" r:id="rId7"/>
    <sheet name="Pakistan" sheetId="8" r:id="rId8"/>
    <sheet name="Philippines" sheetId="11" r:id="rId9"/>
    <sheet name="Sri Lanka" sheetId="6" r:id="rId10"/>
    <sheet name="Executive types" sheetId="19" r:id="rId11"/>
  </sheets>
  <definedNames>
    <definedName name="_xlnm.Print_Area" localSheetId="10">'Executive types'!$A$1:$F$130</definedName>
    <definedName name="_xlnm.Print_Area" localSheetId="2">India!$A$1:$K$44</definedName>
    <definedName name="_xlnm.Print_Area" localSheetId="3">Indonesia!$A$1:$Q$11</definedName>
    <definedName name="_xlnm.Print_Area" localSheetId="4">Malaysia!$A$1:$O$11</definedName>
    <definedName name="_xlnm.Print_Area" localSheetId="5">Myanmar!$A$1:$K$11</definedName>
    <definedName name="_xlnm.Print_Area" localSheetId="6">Nepal!$A$1:$U$11</definedName>
    <definedName name="_xlnm.Print_Area" localSheetId="7">Pakistan!$A$1:$W$13</definedName>
    <definedName name="_xlnm.Print_Area" localSheetId="8">Philippines!$A$1:$O$11</definedName>
    <definedName name="_xlnm.Print_Area" localSheetId="0">'Scoring system'!$A$1:$C$36</definedName>
    <definedName name="_xlnm.Print_Area" localSheetId="9">'Sri Lanka'!$A$1:$O$11</definedName>
    <definedName name="_xlnm.Print_Area" localSheetId="1">Summary!$A$1:$BZ$82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Y75" i="18" l="1"/>
  <c r="BY76" i="18"/>
  <c r="BY77" i="18"/>
  <c r="BY78" i="18"/>
  <c r="BY79" i="18"/>
  <c r="BY69" i="18"/>
  <c r="BX75" i="18" l="1"/>
  <c r="BX76" i="18"/>
  <c r="BX77" i="18"/>
  <c r="BX78" i="18"/>
  <c r="BX79" i="18"/>
  <c r="BX80" i="18"/>
  <c r="BX81" i="18"/>
  <c r="BX82" i="18"/>
  <c r="H17" i="18"/>
  <c r="I17" i="18"/>
  <c r="J17" i="18"/>
  <c r="K17" i="18" s="1"/>
  <c r="L17" i="18" s="1"/>
  <c r="M17" i="18" s="1"/>
  <c r="N17" i="18" s="1"/>
  <c r="O17" i="18" s="1"/>
  <c r="P17" i="18" s="1"/>
  <c r="Q17" i="18" s="1"/>
  <c r="R17" i="18" s="1"/>
  <c r="S17" i="18" s="1"/>
  <c r="T17" i="18" s="1"/>
  <c r="U17" i="18" s="1"/>
  <c r="V17" i="18" s="1"/>
  <c r="W17" i="18" s="1"/>
  <c r="X17" i="18" s="1"/>
  <c r="Y17" i="18" s="1"/>
  <c r="Z17" i="18" s="1"/>
  <c r="AA17" i="18" s="1"/>
  <c r="AB17" i="18" s="1"/>
  <c r="AC17" i="18" s="1"/>
  <c r="AD17" i="18" s="1"/>
  <c r="AE17" i="18" s="1"/>
  <c r="AF17" i="18" s="1"/>
  <c r="AG17" i="18" s="1"/>
  <c r="AH17" i="18" s="1"/>
  <c r="AI17" i="18" s="1"/>
  <c r="AJ17" i="18" s="1"/>
  <c r="AK17" i="18" s="1"/>
  <c r="AL17" i="18" s="1"/>
  <c r="AM17" i="18" s="1"/>
  <c r="AN17" i="18" s="1"/>
  <c r="AO17" i="18" s="1"/>
  <c r="AP17" i="18" s="1"/>
  <c r="AQ17" i="18" s="1"/>
  <c r="AR17" i="18" s="1"/>
  <c r="AS17" i="18" s="1"/>
  <c r="AV17" i="18" s="1"/>
  <c r="AW17" i="18" s="1"/>
  <c r="AX17" i="18" s="1"/>
  <c r="AY17" i="18" s="1"/>
  <c r="AZ17" i="18" s="1"/>
  <c r="BA17" i="18" s="1"/>
  <c r="BB17" i="18" s="1"/>
  <c r="BC17" i="18" s="1"/>
  <c r="BD17" i="18" s="1"/>
  <c r="BE17" i="18" s="1"/>
  <c r="BF17" i="18" s="1"/>
  <c r="BG17" i="18" s="1"/>
  <c r="BH17" i="18" s="1"/>
  <c r="BI17" i="18" s="1"/>
  <c r="BJ17" i="18" s="1"/>
  <c r="BK17" i="18" s="1"/>
  <c r="BL17" i="18" s="1"/>
  <c r="BM17" i="18" s="1"/>
  <c r="BN17" i="18" s="1"/>
  <c r="BO17" i="18" s="1"/>
  <c r="BP17" i="18" s="1"/>
  <c r="BQ17" i="18" s="1"/>
  <c r="BR17" i="18" s="1"/>
  <c r="BS17" i="18" s="1"/>
  <c r="BT17" i="18" s="1"/>
  <c r="BU17" i="18" s="1"/>
  <c r="BV17" i="18" s="1"/>
  <c r="BX17" i="18" s="1"/>
  <c r="G17" i="18"/>
  <c r="BY36" i="18"/>
  <c r="BX69" i="18"/>
  <c r="BX68" i="18"/>
  <c r="BY68" i="18"/>
  <c r="BX66" i="18"/>
  <c r="BY66" i="18"/>
  <c r="BX67" i="18"/>
  <c r="BY67" i="18" s="1"/>
  <c r="BX58" i="18"/>
  <c r="BY58" i="18"/>
  <c r="BX57" i="18"/>
  <c r="BY57" i="18" s="1"/>
  <c r="BX48" i="18"/>
  <c r="BY48" i="18"/>
  <c r="BX49" i="18"/>
  <c r="BY49" i="18" s="1"/>
  <c r="BY43" i="18"/>
  <c r="BX42" i="18"/>
  <c r="BY42" i="18"/>
  <c r="BY41" i="18"/>
  <c r="BX41" i="18"/>
  <c r="BX39" i="18"/>
  <c r="BY39" i="18"/>
  <c r="BX40" i="18"/>
  <c r="BY40" i="18" s="1"/>
  <c r="BY33" i="18"/>
  <c r="BY34" i="18"/>
  <c r="BY35" i="18"/>
  <c r="BY32" i="18"/>
  <c r="BX32" i="18"/>
  <c r="BX29" i="18"/>
  <c r="BY29" i="18"/>
  <c r="BX30" i="18"/>
  <c r="BY30" i="18" s="1"/>
  <c r="BX23" i="18"/>
  <c r="BY23" i="18"/>
  <c r="BY5" i="18"/>
  <c r="BY6" i="18"/>
  <c r="BY7" i="18"/>
  <c r="BX22" i="18"/>
  <c r="BY22" i="18"/>
  <c r="BW21" i="18"/>
  <c r="BX21" i="18"/>
  <c r="BY21" i="18"/>
  <c r="BY20" i="18"/>
  <c r="BW20" i="18"/>
  <c r="BX20" i="18"/>
  <c r="BW13" i="18"/>
  <c r="BX13" i="18"/>
  <c r="BY13" i="18"/>
  <c r="BW14" i="18"/>
  <c r="BX14" i="18"/>
  <c r="BY14" i="18"/>
  <c r="BW15" i="18"/>
  <c r="BX15" i="18" s="1"/>
  <c r="BY15" i="18" s="1"/>
  <c r="BW16" i="18"/>
  <c r="BX16" i="18"/>
  <c r="BY16" i="18" s="1"/>
  <c r="BX12" i="18"/>
  <c r="BY12" i="18"/>
  <c r="BW12" i="18"/>
  <c r="BX11" i="18"/>
  <c r="BY11" i="18"/>
  <c r="BX4" i="18"/>
  <c r="BX5" i="18"/>
  <c r="BX6" i="18"/>
  <c r="BX7" i="18"/>
  <c r="BX3" i="18"/>
  <c r="BW3" i="18"/>
  <c r="BY3" i="18"/>
  <c r="BZ72" i="18" l="1"/>
  <c r="BZ73" i="18"/>
  <c r="BZ63" i="18"/>
  <c r="BZ64" i="18"/>
  <c r="BZ54" i="18"/>
  <c r="BZ55" i="18"/>
  <c r="BZ45" i="18"/>
  <c r="BZ46" i="18"/>
  <c r="BZ36" i="18"/>
  <c r="BZ37" i="18"/>
  <c r="BZ26" i="18"/>
  <c r="BZ27" i="18"/>
  <c r="BZ17" i="18"/>
  <c r="BZ18" i="18"/>
  <c r="BZ8" i="18"/>
  <c r="BZ9" i="18"/>
  <c r="P38" i="18"/>
  <c r="Q38" i="18" s="1"/>
  <c r="AB38" i="18"/>
  <c r="AD38" i="18"/>
  <c r="AE38" i="18" s="1"/>
  <c r="AF38" i="18" s="1"/>
  <c r="AG38" i="18" s="1"/>
  <c r="AH38" i="18" s="1"/>
  <c r="AI38" i="18" s="1"/>
  <c r="AJ38" i="18" s="1"/>
  <c r="AK38" i="18" s="1"/>
  <c r="AL38" i="18" s="1"/>
  <c r="AM38" i="18" s="1"/>
  <c r="AN38" i="18" s="1"/>
  <c r="AO38" i="18" s="1"/>
  <c r="AP38" i="18" s="1"/>
  <c r="AQ38" i="18" s="1"/>
  <c r="AR38" i="18" s="1"/>
  <c r="AS38" i="18" s="1"/>
  <c r="AT38" i="18" s="1"/>
  <c r="AU38" i="18" s="1"/>
  <c r="AV38" i="18" s="1"/>
  <c r="AW38" i="18" s="1"/>
  <c r="AX38" i="18" s="1"/>
  <c r="AY38" i="18" s="1"/>
  <c r="AZ38" i="18" s="1"/>
  <c r="BB38" i="18"/>
  <c r="BC38" i="18"/>
  <c r="BD38" i="18" s="1"/>
  <c r="BE38" i="18" s="1"/>
  <c r="BF38" i="18" s="1"/>
  <c r="BG38" i="18" s="1"/>
  <c r="BH38" i="18" s="1"/>
  <c r="BI38" i="18" s="1"/>
  <c r="BJ38" i="18" s="1"/>
  <c r="BK38" i="18" s="1"/>
  <c r="BL38" i="18" s="1"/>
  <c r="BM38" i="18" s="1"/>
  <c r="BO38" i="18"/>
  <c r="BP38" i="18" s="1"/>
  <c r="BQ38" i="18" s="1"/>
  <c r="BR38" i="18" s="1"/>
  <c r="BS38" i="18" s="1"/>
  <c r="BT38" i="18" s="1"/>
  <c r="BU38" i="18" s="1"/>
  <c r="R38" i="18" l="1"/>
  <c r="S38" i="18" s="1"/>
  <c r="T38" i="18" s="1"/>
  <c r="U38" i="18" s="1"/>
  <c r="V38" i="18" s="1"/>
  <c r="W38" i="18" s="1"/>
  <c r="X38" i="18" s="1"/>
  <c r="Y38" i="18" s="1"/>
  <c r="Z38" i="18" s="1"/>
  <c r="BZ38" i="18"/>
  <c r="AD81" i="18" l="1"/>
  <c r="AE81" i="18"/>
  <c r="AF81" i="18"/>
  <c r="AG81" i="18"/>
  <c r="AH81" i="18"/>
  <c r="AI81" i="18"/>
  <c r="AJ81" i="18"/>
  <c r="AK81" i="18"/>
  <c r="AL81" i="18"/>
  <c r="AM81" i="18"/>
  <c r="AN81" i="18"/>
  <c r="AO81" i="18"/>
  <c r="AP81" i="18"/>
  <c r="AQ81" i="18"/>
  <c r="AR81" i="18"/>
  <c r="AS81" i="18"/>
  <c r="AT81" i="18"/>
  <c r="AU81" i="18"/>
  <c r="AV81" i="18"/>
  <c r="AW81" i="18"/>
  <c r="AX81" i="18"/>
  <c r="AY81" i="18"/>
  <c r="AZ81" i="18"/>
  <c r="BA81" i="18"/>
  <c r="BB81" i="18"/>
  <c r="BC81" i="18"/>
  <c r="BD81" i="18"/>
  <c r="BE81" i="18"/>
  <c r="BF81" i="18"/>
  <c r="BG81" i="18"/>
  <c r="BH81" i="18"/>
  <c r="BI81" i="18"/>
  <c r="BJ81" i="18"/>
  <c r="BK81" i="18"/>
  <c r="BL81" i="18"/>
  <c r="BM81" i="18"/>
  <c r="BN81" i="18"/>
  <c r="BO81" i="18"/>
  <c r="BP81" i="18"/>
  <c r="BQ81" i="18"/>
  <c r="BR81" i="18"/>
  <c r="BS81" i="18"/>
  <c r="BT81" i="18"/>
  <c r="BU81" i="18"/>
  <c r="BV81" i="18"/>
  <c r="BW81" i="18"/>
  <c r="AC81" i="18"/>
  <c r="P81" i="18"/>
  <c r="Q81" i="18"/>
  <c r="R81" i="18"/>
  <c r="S81" i="18"/>
  <c r="T81" i="18"/>
  <c r="U81" i="18"/>
  <c r="V81" i="18"/>
  <c r="W81" i="18"/>
  <c r="X81" i="18"/>
  <c r="Y81" i="18"/>
  <c r="Z81" i="18"/>
  <c r="AA81" i="18"/>
  <c r="AB81" i="18"/>
  <c r="O81" i="18"/>
  <c r="H81" i="18"/>
  <c r="I81" i="18"/>
  <c r="J81" i="18"/>
  <c r="K81" i="18"/>
  <c r="L81" i="18"/>
  <c r="M81" i="18"/>
  <c r="N81" i="18"/>
  <c r="G81" i="18"/>
  <c r="F81" i="18"/>
  <c r="BZ81" i="18" l="1"/>
  <c r="BX50" i="18"/>
  <c r="BY50" i="18"/>
  <c r="BX60" i="18"/>
  <c r="BY60" i="18"/>
  <c r="BX51" i="18"/>
  <c r="BY51" i="18"/>
  <c r="BW79" i="18" l="1"/>
  <c r="BV79" i="18"/>
  <c r="BU79" i="18"/>
  <c r="BT79" i="18"/>
  <c r="BS79" i="18"/>
  <c r="BR79" i="18"/>
  <c r="BQ79" i="18"/>
  <c r="BP79" i="18"/>
  <c r="BO79" i="18"/>
  <c r="BN79" i="18"/>
  <c r="BM79" i="18"/>
  <c r="BL79" i="18"/>
  <c r="BK79" i="18"/>
  <c r="BJ79" i="18"/>
  <c r="BI79" i="18"/>
  <c r="BH79" i="18"/>
  <c r="BG79" i="18"/>
  <c r="BF79" i="18"/>
  <c r="BE79" i="18"/>
  <c r="BD79" i="18"/>
  <c r="BC79" i="18"/>
  <c r="BB79" i="18"/>
  <c r="BA79" i="18"/>
  <c r="AZ79" i="18"/>
  <c r="AY79" i="18"/>
  <c r="AX79" i="18"/>
  <c r="AW79" i="18"/>
  <c r="AV79" i="18"/>
  <c r="AU79" i="18"/>
  <c r="AT79" i="18"/>
  <c r="AS79" i="18"/>
  <c r="AR79" i="18"/>
  <c r="AQ79" i="18"/>
  <c r="AP79" i="18"/>
  <c r="AO79" i="18"/>
  <c r="AN79" i="18"/>
  <c r="AM79" i="18"/>
  <c r="AL79" i="18"/>
  <c r="AK79" i="18"/>
  <c r="AJ79" i="18"/>
  <c r="AI79" i="18"/>
  <c r="AH79" i="18"/>
  <c r="AG79" i="18"/>
  <c r="AF79" i="18"/>
  <c r="AE79" i="18"/>
  <c r="AD79" i="18"/>
  <c r="AC79" i="18"/>
  <c r="AB79" i="18"/>
  <c r="AA79" i="18"/>
  <c r="Z79" i="18"/>
  <c r="Y79" i="18"/>
  <c r="X79" i="18"/>
  <c r="W79" i="18"/>
  <c r="V79" i="18"/>
  <c r="U79" i="18"/>
  <c r="T79" i="18"/>
  <c r="S79" i="18"/>
  <c r="R79" i="18"/>
  <c r="Q79" i="18"/>
  <c r="P79" i="18"/>
  <c r="O79" i="18"/>
  <c r="N79" i="18"/>
  <c r="M79" i="18"/>
  <c r="L79" i="18"/>
  <c r="K79" i="18"/>
  <c r="J79" i="18"/>
  <c r="I79" i="18"/>
  <c r="H79" i="18"/>
  <c r="G79" i="18"/>
  <c r="F79" i="18"/>
  <c r="BW80" i="18"/>
  <c r="BV80" i="18"/>
  <c r="BU80" i="18"/>
  <c r="BT80" i="18"/>
  <c r="BS80" i="18"/>
  <c r="BR80" i="18"/>
  <c r="BQ80" i="18"/>
  <c r="BP80" i="18"/>
  <c r="BO80" i="18"/>
  <c r="BN80" i="18"/>
  <c r="BM80" i="18"/>
  <c r="BL80" i="18"/>
  <c r="BK80" i="18"/>
  <c r="BJ80" i="18"/>
  <c r="BI80" i="18"/>
  <c r="BH80" i="18"/>
  <c r="BG80" i="18"/>
  <c r="BF80" i="18"/>
  <c r="BE80" i="18"/>
  <c r="BD80" i="18"/>
  <c r="BC80" i="18"/>
  <c r="BB80" i="18"/>
  <c r="BA80" i="18"/>
  <c r="AZ80" i="18"/>
  <c r="AY80" i="18"/>
  <c r="AX80" i="18"/>
  <c r="AW80" i="18"/>
  <c r="AV80" i="18"/>
  <c r="AU80" i="18"/>
  <c r="AT80" i="18"/>
  <c r="AS80" i="18"/>
  <c r="AR80" i="18"/>
  <c r="AQ80" i="18"/>
  <c r="AP80" i="18"/>
  <c r="AO80" i="18"/>
  <c r="AN80" i="18"/>
  <c r="AM80" i="18"/>
  <c r="AL80" i="18"/>
  <c r="AK80" i="18"/>
  <c r="AJ80" i="18"/>
  <c r="AI80" i="18"/>
  <c r="AH80" i="18"/>
  <c r="AG80" i="18"/>
  <c r="AF80" i="18"/>
  <c r="AE80" i="18"/>
  <c r="AD80" i="18"/>
  <c r="AC80" i="18"/>
  <c r="AB80" i="18"/>
  <c r="AA80" i="18"/>
  <c r="Z80" i="18"/>
  <c r="Y80" i="18"/>
  <c r="X80" i="18"/>
  <c r="W80" i="18"/>
  <c r="V80" i="18"/>
  <c r="U80" i="18"/>
  <c r="T80" i="18"/>
  <c r="S80" i="18"/>
  <c r="R80" i="18"/>
  <c r="Q80" i="18"/>
  <c r="P80" i="18"/>
  <c r="O80" i="18"/>
  <c r="N80" i="18"/>
  <c r="M80" i="18"/>
  <c r="L80" i="18"/>
  <c r="K80" i="18"/>
  <c r="J80" i="18"/>
  <c r="I80" i="18"/>
  <c r="H80" i="18"/>
  <c r="G80" i="18"/>
  <c r="F80" i="18"/>
  <c r="BZ80" i="18" l="1"/>
  <c r="BZ71" i="18"/>
  <c r="BZ70" i="18"/>
  <c r="BZ68" i="18"/>
  <c r="BZ62" i="18"/>
  <c r="BZ61" i="18"/>
  <c r="BZ59" i="18"/>
  <c r="BZ52" i="18"/>
  <c r="BZ53" i="18"/>
  <c r="BZ44" i="18"/>
  <c r="BZ43" i="18"/>
  <c r="BZ41" i="18"/>
  <c r="BZ35" i="18"/>
  <c r="BZ34" i="18"/>
  <c r="BZ33" i="18"/>
  <c r="BZ31" i="18"/>
  <c r="BZ25" i="18"/>
  <c r="BZ24" i="18"/>
  <c r="BZ22" i="18"/>
  <c r="BZ16" i="18"/>
  <c r="BZ15" i="18"/>
  <c r="BZ7" i="18"/>
  <c r="BZ4" i="18"/>
  <c r="BZ6" i="18"/>
  <c r="BP50" i="18"/>
  <c r="BQ50" i="18"/>
  <c r="BR50" i="18"/>
  <c r="BS50" i="18"/>
  <c r="BT50" i="18"/>
  <c r="BU50" i="18"/>
  <c r="BV50" i="18"/>
  <c r="BW50" i="18"/>
  <c r="BO50" i="18"/>
  <c r="AV50" i="18"/>
  <c r="AV77" i="18" s="1"/>
  <c r="AW50" i="18"/>
  <c r="AW77" i="18" s="1"/>
  <c r="AX50" i="18"/>
  <c r="AX77" i="18" s="1"/>
  <c r="AY50" i="18"/>
  <c r="AY77" i="18" s="1"/>
  <c r="AZ50" i="18"/>
  <c r="AZ77" i="18" s="1"/>
  <c r="BA50" i="18"/>
  <c r="BA77" i="18" s="1"/>
  <c r="BB50" i="18"/>
  <c r="BB77" i="18" s="1"/>
  <c r="BC50" i="18"/>
  <c r="BC77" i="18" s="1"/>
  <c r="BD50" i="18"/>
  <c r="BD77" i="18" s="1"/>
  <c r="BE50" i="18"/>
  <c r="BF50" i="18"/>
  <c r="BF77" i="18" s="1"/>
  <c r="BG50" i="18"/>
  <c r="BG77" i="18" s="1"/>
  <c r="BH50" i="18"/>
  <c r="BH77" i="18" s="1"/>
  <c r="BI50" i="18"/>
  <c r="BI77" i="18" s="1"/>
  <c r="BJ50" i="18"/>
  <c r="BJ77" i="18" s="1"/>
  <c r="BK50" i="18"/>
  <c r="BK77" i="18" s="1"/>
  <c r="BL50" i="18"/>
  <c r="BL77" i="18" s="1"/>
  <c r="BM50" i="18"/>
  <c r="BN50" i="18"/>
  <c r="AU50" i="18"/>
  <c r="AU77" i="18" s="1"/>
  <c r="AQ50" i="18"/>
  <c r="AQ77" i="18" s="1"/>
  <c r="AR50" i="18"/>
  <c r="AR77" i="18" s="1"/>
  <c r="AS50" i="18"/>
  <c r="AS77" i="18" s="1"/>
  <c r="AT50" i="18"/>
  <c r="AT77" i="18" s="1"/>
  <c r="AP50" i="18"/>
  <c r="AP77" i="18" s="1"/>
  <c r="AJ50" i="18"/>
  <c r="AJ77" i="18" s="1"/>
  <c r="AK50" i="18"/>
  <c r="AK77" i="18" s="1"/>
  <c r="AL50" i="18"/>
  <c r="AL77" i="18" s="1"/>
  <c r="AM50" i="18"/>
  <c r="AM77" i="18" s="1"/>
  <c r="AN50" i="18"/>
  <c r="AN77" i="18" s="1"/>
  <c r="AO50" i="18"/>
  <c r="AO77" i="18" s="1"/>
  <c r="AI50" i="18"/>
  <c r="AI77" i="18" s="1"/>
  <c r="Z50" i="18"/>
  <c r="Z77" i="18" s="1"/>
  <c r="AA50" i="18"/>
  <c r="AA77" i="18" s="1"/>
  <c r="AB50" i="18"/>
  <c r="AB77" i="18" s="1"/>
  <c r="AC50" i="18"/>
  <c r="AC77" i="18" s="1"/>
  <c r="AD50" i="18"/>
  <c r="AD77" i="18" s="1"/>
  <c r="AE50" i="18"/>
  <c r="AE77" i="18" s="1"/>
  <c r="AF50" i="18"/>
  <c r="AF77" i="18" s="1"/>
  <c r="AG50" i="18"/>
  <c r="AG77" i="18" s="1"/>
  <c r="AH50" i="18"/>
  <c r="AH77" i="18" s="1"/>
  <c r="Y50" i="18"/>
  <c r="Y77" i="18" s="1"/>
  <c r="U50" i="18"/>
  <c r="U77" i="18" s="1"/>
  <c r="V50" i="18"/>
  <c r="V77" i="18" s="1"/>
  <c r="W50" i="18"/>
  <c r="W77" i="18" s="1"/>
  <c r="X50" i="18"/>
  <c r="X77" i="18" s="1"/>
  <c r="T50" i="18"/>
  <c r="T77" i="18" s="1"/>
  <c r="P50" i="18"/>
  <c r="Q50" i="18"/>
  <c r="R50" i="18"/>
  <c r="S50" i="18"/>
  <c r="O50" i="18"/>
  <c r="N50" i="18"/>
  <c r="K50" i="18"/>
  <c r="L50" i="18"/>
  <c r="M50" i="18"/>
  <c r="J50" i="18"/>
  <c r="U11" i="1"/>
  <c r="S11" i="1"/>
  <c r="C11" i="5"/>
  <c r="E13" i="18" s="1"/>
  <c r="F13" i="18" s="1"/>
  <c r="BZ50" i="18" l="1"/>
  <c r="G13" i="18"/>
  <c r="H13" i="18" s="1"/>
  <c r="I13" i="18" s="1"/>
  <c r="J13" i="18" s="1"/>
  <c r="K13" i="18" s="1"/>
  <c r="L13" i="18" s="1"/>
  <c r="M13" i="18" s="1"/>
  <c r="N13" i="18" s="1"/>
  <c r="E44" i="9"/>
  <c r="E43" i="9"/>
  <c r="E42" i="9"/>
  <c r="E41" i="9"/>
  <c r="E39" i="9"/>
  <c r="E37" i="9"/>
  <c r="E36" i="9"/>
  <c r="F42" i="9"/>
  <c r="F38" i="9"/>
  <c r="F35" i="9"/>
  <c r="E35" i="9"/>
  <c r="F34" i="9"/>
  <c r="F33" i="9"/>
  <c r="E33" i="9"/>
  <c r="E32" i="9"/>
  <c r="O13" i="18" l="1"/>
  <c r="N77" i="18"/>
  <c r="P13" i="18" l="1"/>
  <c r="O77" i="18"/>
  <c r="BW69" i="18"/>
  <c r="BV69" i="18"/>
  <c r="BU69" i="18"/>
  <c r="BT69" i="18"/>
  <c r="BS69" i="18"/>
  <c r="BR69" i="18"/>
  <c r="BQ69" i="18"/>
  <c r="BP69" i="18"/>
  <c r="BF69" i="18"/>
  <c r="BE69" i="18"/>
  <c r="BD69" i="18"/>
  <c r="BC69" i="18"/>
  <c r="BB69" i="18"/>
  <c r="BA69" i="18"/>
  <c r="AZ69" i="18"/>
  <c r="AY69" i="18"/>
  <c r="AX69" i="18"/>
  <c r="AW69" i="18"/>
  <c r="AV69" i="18"/>
  <c r="AU69" i="18"/>
  <c r="AT69" i="18"/>
  <c r="AS69" i="18"/>
  <c r="AO69" i="18"/>
  <c r="AN69" i="18"/>
  <c r="AM69" i="18"/>
  <c r="AL69" i="18"/>
  <c r="AK69" i="18"/>
  <c r="AJ69" i="18"/>
  <c r="AI69" i="18"/>
  <c r="AH69" i="18"/>
  <c r="AG69" i="18"/>
  <c r="AF69" i="18"/>
  <c r="AE69" i="18"/>
  <c r="AD69" i="18"/>
  <c r="AC69" i="18"/>
  <c r="AB69" i="18"/>
  <c r="AA69" i="18"/>
  <c r="Z69" i="18"/>
  <c r="Y69" i="18"/>
  <c r="X69" i="18"/>
  <c r="W69" i="18"/>
  <c r="V69" i="18"/>
  <c r="U69" i="18"/>
  <c r="T69" i="18"/>
  <c r="S69" i="18"/>
  <c r="R69" i="18"/>
  <c r="Q69" i="18"/>
  <c r="P69" i="18"/>
  <c r="O69" i="18"/>
  <c r="N69" i="18"/>
  <c r="M69" i="18"/>
  <c r="L69" i="18"/>
  <c r="K69" i="18"/>
  <c r="J69" i="18"/>
  <c r="I69" i="18"/>
  <c r="H69" i="18"/>
  <c r="G69" i="18"/>
  <c r="F69" i="18"/>
  <c r="E69" i="18"/>
  <c r="D69" i="18"/>
  <c r="BW60" i="18"/>
  <c r="BV60" i="18"/>
  <c r="BU60" i="18"/>
  <c r="BT60" i="18"/>
  <c r="BS60" i="18"/>
  <c r="BR60" i="18"/>
  <c r="BQ60" i="18"/>
  <c r="BP60" i="18"/>
  <c r="BO60" i="18"/>
  <c r="BN60" i="18"/>
  <c r="BM60" i="18"/>
  <c r="BL60" i="18"/>
  <c r="BK60" i="18"/>
  <c r="BJ60" i="18"/>
  <c r="BI60" i="18"/>
  <c r="BH60" i="18"/>
  <c r="BG60" i="18"/>
  <c r="BF60" i="18"/>
  <c r="BE60" i="18"/>
  <c r="BD60" i="18"/>
  <c r="BC60" i="18"/>
  <c r="BB60" i="18"/>
  <c r="BA60" i="18"/>
  <c r="AZ60" i="18"/>
  <c r="AY60" i="18"/>
  <c r="AX60" i="18"/>
  <c r="AW60" i="18"/>
  <c r="AV60" i="18"/>
  <c r="AU60" i="18"/>
  <c r="AT60" i="18"/>
  <c r="AS60" i="18"/>
  <c r="AR60" i="18"/>
  <c r="AQ60" i="18"/>
  <c r="AP60" i="18"/>
  <c r="AO60" i="18"/>
  <c r="AN60" i="18"/>
  <c r="AM60" i="18"/>
  <c r="AL60" i="18"/>
  <c r="AK60" i="18"/>
  <c r="AJ60" i="18"/>
  <c r="AI60" i="18"/>
  <c r="AH60" i="18"/>
  <c r="AG60" i="18"/>
  <c r="AF60" i="18"/>
  <c r="AE60" i="18"/>
  <c r="AD60" i="18"/>
  <c r="AC60" i="18"/>
  <c r="P60" i="18"/>
  <c r="O60" i="18"/>
  <c r="N60" i="18"/>
  <c r="M60" i="18"/>
  <c r="BW51" i="18"/>
  <c r="BV51" i="18"/>
  <c r="BU51" i="18"/>
  <c r="BT51" i="18"/>
  <c r="BS51" i="18"/>
  <c r="BR51" i="18"/>
  <c r="BQ51" i="18"/>
  <c r="BP51" i="18"/>
  <c r="BO51" i="18"/>
  <c r="BN51" i="18"/>
  <c r="BM51" i="18"/>
  <c r="BL51" i="18"/>
  <c r="BK51" i="18"/>
  <c r="BJ51" i="18"/>
  <c r="BI51" i="18"/>
  <c r="BH51" i="18"/>
  <c r="BG51" i="18"/>
  <c r="BF51" i="18"/>
  <c r="BE51" i="18"/>
  <c r="BD51" i="18"/>
  <c r="BC51" i="18"/>
  <c r="BB51" i="18"/>
  <c r="BA51" i="18"/>
  <c r="AZ51" i="18"/>
  <c r="AY51" i="18"/>
  <c r="AX51" i="18"/>
  <c r="AW51" i="18"/>
  <c r="AV51" i="18"/>
  <c r="AU51" i="18"/>
  <c r="AT51" i="18"/>
  <c r="AS51" i="18"/>
  <c r="AR51" i="18"/>
  <c r="AQ51" i="18"/>
  <c r="AP51" i="18"/>
  <c r="AO51" i="18"/>
  <c r="AN51" i="18"/>
  <c r="AM51" i="18"/>
  <c r="AL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BW42" i="18"/>
  <c r="BV42" i="18"/>
  <c r="BU42" i="18"/>
  <c r="BT42" i="18"/>
  <c r="BS42" i="18"/>
  <c r="BR42" i="18"/>
  <c r="BQ42" i="18"/>
  <c r="BP42" i="18"/>
  <c r="BO42" i="18"/>
  <c r="BN42" i="18"/>
  <c r="BM42" i="18"/>
  <c r="BL42" i="18"/>
  <c r="BK42" i="18"/>
  <c r="BJ42" i="18"/>
  <c r="BI42" i="18"/>
  <c r="BH42" i="18"/>
  <c r="BD42" i="18"/>
  <c r="BC42" i="18"/>
  <c r="BB42" i="18"/>
  <c r="BA42" i="18"/>
  <c r="AZ42" i="18"/>
  <c r="AY42" i="18"/>
  <c r="AX42" i="18"/>
  <c r="AW42" i="18"/>
  <c r="AV42" i="18"/>
  <c r="AU42" i="18"/>
  <c r="AT42" i="18"/>
  <c r="AH42" i="18"/>
  <c r="AG42" i="18"/>
  <c r="AF42" i="18"/>
  <c r="AE42" i="18"/>
  <c r="AD42" i="18"/>
  <c r="AC42" i="18"/>
  <c r="AB42" i="18"/>
  <c r="BW32" i="18"/>
  <c r="BV32" i="18"/>
  <c r="BU32" i="18"/>
  <c r="BT32" i="18"/>
  <c r="BS32" i="18"/>
  <c r="BR32" i="18"/>
  <c r="BQ32" i="18"/>
  <c r="BP32" i="18"/>
  <c r="BO32" i="18"/>
  <c r="BN32" i="18"/>
  <c r="BM32" i="18"/>
  <c r="BL32" i="18"/>
  <c r="BK32" i="18"/>
  <c r="BJ32" i="18"/>
  <c r="BI32" i="18"/>
  <c r="BH32" i="18"/>
  <c r="BG32" i="18"/>
  <c r="BF32" i="18"/>
  <c r="BE32" i="18"/>
  <c r="BD32" i="18"/>
  <c r="BC32" i="18"/>
  <c r="BB32" i="18"/>
  <c r="BA32" i="18"/>
  <c r="AZ32" i="18"/>
  <c r="AY32" i="18"/>
  <c r="AX32" i="18"/>
  <c r="AW32" i="18"/>
  <c r="AV32" i="18"/>
  <c r="AU32" i="18"/>
  <c r="AT32" i="18"/>
  <c r="AS32" i="18"/>
  <c r="AR32" i="18"/>
  <c r="AQ32" i="18"/>
  <c r="AP32" i="18"/>
  <c r="AO32" i="18"/>
  <c r="AN32" i="18"/>
  <c r="AM32" i="18"/>
  <c r="AL32" i="18"/>
  <c r="AK32" i="18"/>
  <c r="AJ32" i="18"/>
  <c r="AI32" i="18"/>
  <c r="AH32" i="18"/>
  <c r="AG32" i="18"/>
  <c r="AF32" i="18"/>
  <c r="AE32" i="18"/>
  <c r="AD32" i="18"/>
  <c r="AC32" i="18"/>
  <c r="AB32" i="18"/>
  <c r="AA32" i="18"/>
  <c r="Z32" i="18"/>
  <c r="Y32" i="18"/>
  <c r="X32" i="18"/>
  <c r="W32" i="18"/>
  <c r="V32" i="18"/>
  <c r="U32" i="18"/>
  <c r="T32" i="18"/>
  <c r="S32" i="18"/>
  <c r="R32" i="18"/>
  <c r="Q32" i="18"/>
  <c r="P32" i="18"/>
  <c r="O32" i="18"/>
  <c r="N32" i="18"/>
  <c r="M32" i="18"/>
  <c r="BW23" i="18"/>
  <c r="BV23" i="18"/>
  <c r="BU23" i="18"/>
  <c r="BT23" i="18"/>
  <c r="BS23" i="18"/>
  <c r="BR23" i="18"/>
  <c r="BQ23" i="18"/>
  <c r="BP23" i="18"/>
  <c r="BO23" i="18"/>
  <c r="BN23" i="18"/>
  <c r="BM23" i="18"/>
  <c r="BL23" i="18"/>
  <c r="BK23" i="18"/>
  <c r="BJ23" i="18"/>
  <c r="BI23" i="18"/>
  <c r="BH23" i="18"/>
  <c r="BG23" i="18"/>
  <c r="BF23" i="18"/>
  <c r="BE23" i="18"/>
  <c r="BD23" i="18"/>
  <c r="BC23" i="18"/>
  <c r="BB23" i="18"/>
  <c r="BA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BV14" i="18"/>
  <c r="BU14" i="18"/>
  <c r="BT14" i="18"/>
  <c r="BS14" i="18"/>
  <c r="BR14" i="18"/>
  <c r="BQ14" i="18"/>
  <c r="BP14" i="18"/>
  <c r="Q14" i="18"/>
  <c r="P14" i="18"/>
  <c r="O14" i="18"/>
  <c r="N14" i="18"/>
  <c r="M14" i="18"/>
  <c r="L14" i="18"/>
  <c r="K14" i="18"/>
  <c r="J14" i="18"/>
  <c r="I14" i="18"/>
  <c r="H14" i="18"/>
  <c r="G14" i="18"/>
  <c r="F14" i="18"/>
  <c r="E14" i="18"/>
  <c r="BW5" i="18"/>
  <c r="BV5" i="18"/>
  <c r="BU5" i="18"/>
  <c r="BT5" i="18"/>
  <c r="BS5" i="18"/>
  <c r="BR5" i="18"/>
  <c r="BQ5" i="18"/>
  <c r="BP5" i="18"/>
  <c r="BO5" i="18"/>
  <c r="BN5" i="18"/>
  <c r="BE5" i="18"/>
  <c r="BD5" i="18"/>
  <c r="BC5" i="18"/>
  <c r="BB5" i="18"/>
  <c r="BA5" i="18"/>
  <c r="AZ5" i="18"/>
  <c r="AY5" i="18"/>
  <c r="AX5" i="18"/>
  <c r="AW5" i="18"/>
  <c r="Q5" i="18"/>
  <c r="AW78" i="18" l="1"/>
  <c r="BE78" i="18"/>
  <c r="BA78" i="18"/>
  <c r="AZ78" i="18"/>
  <c r="BD78" i="18"/>
  <c r="BZ14" i="18"/>
  <c r="BZ51" i="18"/>
  <c r="BZ69" i="18"/>
  <c r="AR78" i="18"/>
  <c r="BB78" i="18"/>
  <c r="AY78" i="18"/>
  <c r="BC78" i="18"/>
  <c r="AQ78" i="18"/>
  <c r="BG78" i="18"/>
  <c r="BZ42" i="18"/>
  <c r="AX78" i="18"/>
  <c r="BZ23" i="18"/>
  <c r="BZ5" i="18"/>
  <c r="Q78" i="18"/>
  <c r="BZ32" i="18"/>
  <c r="BZ60" i="18"/>
  <c r="Q13" i="18"/>
  <c r="R13" i="18" s="1"/>
  <c r="S13" i="18" s="1"/>
  <c r="BZ13" i="18" s="1"/>
  <c r="BO78" i="18"/>
  <c r="BN78" i="18"/>
  <c r="BH78" i="18"/>
  <c r="BI78" i="18"/>
  <c r="BJ78" i="18"/>
  <c r="BK78" i="18"/>
  <c r="BL78" i="18"/>
  <c r="BM78" i="18"/>
  <c r="AU78" i="18"/>
  <c r="AV78" i="18"/>
  <c r="AT78" i="18"/>
  <c r="AS78" i="18"/>
  <c r="AB78" i="18"/>
  <c r="H78" i="18"/>
  <c r="BQ78" i="18"/>
  <c r="BR78" i="18"/>
  <c r="BS78" i="18"/>
  <c r="BT78" i="18"/>
  <c r="BU78" i="18"/>
  <c r="BV78" i="18"/>
  <c r="BW78" i="18"/>
  <c r="BP78" i="18"/>
  <c r="BF78" i="18"/>
  <c r="AP78" i="18"/>
  <c r="AO78" i="18"/>
  <c r="AJ78" i="18"/>
  <c r="AK78" i="18"/>
  <c r="AL78" i="18"/>
  <c r="AM78" i="18"/>
  <c r="AN78" i="18"/>
  <c r="AI78" i="18"/>
  <c r="AH78" i="18"/>
  <c r="AD78" i="18"/>
  <c r="AE78" i="18"/>
  <c r="AF78" i="18"/>
  <c r="AG78" i="18"/>
  <c r="AC78" i="18"/>
  <c r="R78" i="18"/>
  <c r="N78" i="18"/>
  <c r="O78" i="18"/>
  <c r="P78" i="18"/>
  <c r="M78" i="18"/>
  <c r="G78" i="18"/>
  <c r="F78" i="18"/>
  <c r="I78" i="18"/>
  <c r="J78" i="18"/>
  <c r="K78" i="18"/>
  <c r="L78" i="18"/>
  <c r="S78" i="18"/>
  <c r="T78" i="18"/>
  <c r="U78" i="18"/>
  <c r="V78" i="18"/>
  <c r="W78" i="18"/>
  <c r="X78" i="18"/>
  <c r="Y78" i="18"/>
  <c r="Z78" i="18"/>
  <c r="AA78" i="18"/>
  <c r="BZ78" i="18" l="1"/>
  <c r="BM77" i="18"/>
  <c r="BE77" i="18"/>
  <c r="S77" i="18"/>
  <c r="R77" i="18"/>
  <c r="Q77" i="18"/>
  <c r="P77" i="18"/>
  <c r="M77" i="18"/>
  <c r="L77" i="18"/>
  <c r="K77" i="18"/>
  <c r="I77" i="18"/>
  <c r="H77" i="18"/>
  <c r="G77" i="18"/>
  <c r="F77" i="18"/>
  <c r="J77" i="18"/>
  <c r="BW77" i="18"/>
  <c r="BV77" i="18"/>
  <c r="BU77" i="18"/>
  <c r="BT77" i="18"/>
  <c r="BS77" i="18"/>
  <c r="BR77" i="18"/>
  <c r="BQ77" i="18"/>
  <c r="BP77" i="18"/>
  <c r="BO77" i="18"/>
  <c r="BN77" i="18"/>
  <c r="G29" i="9"/>
  <c r="G28" i="9"/>
  <c r="G27" i="9"/>
  <c r="G26" i="9"/>
  <c r="G25" i="9"/>
  <c r="G24" i="9"/>
  <c r="G23" i="9"/>
  <c r="G22" i="9"/>
  <c r="G21" i="9"/>
  <c r="G20" i="9"/>
  <c r="G19" i="9"/>
  <c r="G18" i="9"/>
  <c r="G17" i="9"/>
  <c r="G16" i="9"/>
  <c r="G15" i="9"/>
  <c r="G14" i="9"/>
  <c r="BZ77" i="18" l="1"/>
  <c r="K10" i="11"/>
  <c r="K11" i="11" s="1"/>
  <c r="I10" i="11"/>
  <c r="I11" i="11" s="1"/>
  <c r="M10" i="8"/>
  <c r="M11" i="8" s="1"/>
  <c r="W10" i="8"/>
  <c r="W11" i="8" s="1"/>
  <c r="U10" i="8"/>
  <c r="U11" i="8" s="1"/>
  <c r="BW82" i="18" l="1"/>
  <c r="BV82" i="18"/>
  <c r="AT74" i="18" l="1"/>
  <c r="AU74" i="18" s="1"/>
  <c r="AV74" i="18" s="1"/>
  <c r="AW74" i="18" s="1"/>
  <c r="AX74" i="18" s="1"/>
  <c r="AY74" i="18" s="1"/>
  <c r="AZ74" i="18" s="1"/>
  <c r="BA74" i="18" s="1"/>
  <c r="BB74" i="18" s="1"/>
  <c r="BC74" i="18" s="1"/>
  <c r="BD74" i="18" s="1"/>
  <c r="BE74" i="18" s="1"/>
  <c r="BF74" i="18" s="1"/>
  <c r="BG74" i="18" s="1"/>
  <c r="BH74" i="18" s="1"/>
  <c r="BI74" i="18" s="1"/>
  <c r="BJ74" i="18" s="1"/>
  <c r="BK74" i="18" s="1"/>
  <c r="BL74" i="18" s="1"/>
  <c r="BM74" i="18" s="1"/>
  <c r="BN74" i="18" s="1"/>
  <c r="BO74" i="18" s="1"/>
  <c r="BP74" i="18" s="1"/>
  <c r="BQ74" i="18" s="1"/>
  <c r="BR74" i="18" s="1"/>
  <c r="BS74" i="18" s="1"/>
  <c r="BT74" i="18" s="1"/>
  <c r="BU74" i="18" s="1"/>
  <c r="AE74" i="18"/>
  <c r="AF74" i="18" s="1"/>
  <c r="AG74" i="18" s="1"/>
  <c r="AH74" i="18" s="1"/>
  <c r="AI74" i="18" s="1"/>
  <c r="AJ74" i="18" s="1"/>
  <c r="AK74" i="18" s="1"/>
  <c r="AL74" i="18" s="1"/>
  <c r="AM74" i="18" s="1"/>
  <c r="AN74" i="18" s="1"/>
  <c r="AO74" i="18" s="1"/>
  <c r="AP74" i="18" s="1"/>
  <c r="AQ74" i="18" s="1"/>
  <c r="AB74" i="18"/>
  <c r="AC74" i="18" s="1"/>
  <c r="I74" i="18"/>
  <c r="F74" i="18"/>
  <c r="BU65" i="18"/>
  <c r="BK65" i="18"/>
  <c r="BL65" i="18" s="1"/>
  <c r="BM65" i="18" s="1"/>
  <c r="BN65" i="18" s="1"/>
  <c r="BO65" i="18" s="1"/>
  <c r="BP65" i="18" s="1"/>
  <c r="BQ65" i="18" s="1"/>
  <c r="BR65" i="18" s="1"/>
  <c r="BS65" i="18" s="1"/>
  <c r="BF65" i="18"/>
  <c r="BG65" i="18" s="1"/>
  <c r="BH65" i="18" s="1"/>
  <c r="BI65" i="18" s="1"/>
  <c r="R65" i="18"/>
  <c r="S65" i="18" s="1"/>
  <c r="T65" i="18" s="1"/>
  <c r="U65" i="18" s="1"/>
  <c r="V65" i="18" s="1"/>
  <c r="W65" i="18" s="1"/>
  <c r="X65" i="18" s="1"/>
  <c r="Y65" i="18" s="1"/>
  <c r="Z65" i="18" s="1"/>
  <c r="AA65" i="18" s="1"/>
  <c r="AB65" i="18" s="1"/>
  <c r="AC65" i="18" s="1"/>
  <c r="AD65" i="18" s="1"/>
  <c r="AE65" i="18" s="1"/>
  <c r="AF65" i="18" s="1"/>
  <c r="AG65" i="18" s="1"/>
  <c r="AH65" i="18" s="1"/>
  <c r="AI65" i="18" s="1"/>
  <c r="AJ65" i="18" s="1"/>
  <c r="AK65" i="18" s="1"/>
  <c r="AL65" i="18" s="1"/>
  <c r="AM65" i="18" s="1"/>
  <c r="AN65" i="18" s="1"/>
  <c r="AO65" i="18" s="1"/>
  <c r="AP65" i="18" s="1"/>
  <c r="AQ65" i="18" s="1"/>
  <c r="AR65" i="18" s="1"/>
  <c r="AS65" i="18" s="1"/>
  <c r="AT65" i="18" s="1"/>
  <c r="AU65" i="18" s="1"/>
  <c r="AV65" i="18" s="1"/>
  <c r="AW65" i="18" s="1"/>
  <c r="AX65" i="18" s="1"/>
  <c r="AY65" i="18" s="1"/>
  <c r="AZ65" i="18" s="1"/>
  <c r="BA65" i="18" s="1"/>
  <c r="BB65" i="18" s="1"/>
  <c r="BC65" i="18" s="1"/>
  <c r="BD65" i="18" s="1"/>
  <c r="P65" i="18"/>
  <c r="I65" i="18"/>
  <c r="J65" i="18" s="1"/>
  <c r="K65" i="18" s="1"/>
  <c r="G65" i="18"/>
  <c r="E65" i="18"/>
  <c r="BB56" i="18"/>
  <c r="BC56" i="18" s="1"/>
  <c r="BD56" i="18" s="1"/>
  <c r="BE56" i="18" s="1"/>
  <c r="BF56" i="18" s="1"/>
  <c r="BG56" i="18" s="1"/>
  <c r="BH56" i="18" s="1"/>
  <c r="BI56" i="18" s="1"/>
  <c r="BJ56" i="18" s="1"/>
  <c r="BK56" i="18" s="1"/>
  <c r="BL56" i="18" s="1"/>
  <c r="BM56" i="18" s="1"/>
  <c r="BN56" i="18" s="1"/>
  <c r="BO56" i="18" s="1"/>
  <c r="BP56" i="18" s="1"/>
  <c r="BQ56" i="18" s="1"/>
  <c r="BR56" i="18" s="1"/>
  <c r="BS56" i="18" s="1"/>
  <c r="BT56" i="18" s="1"/>
  <c r="BU56" i="18" s="1"/>
  <c r="AJ56" i="18"/>
  <c r="AK56" i="18" s="1"/>
  <c r="AL56" i="18" s="1"/>
  <c r="AM56" i="18" s="1"/>
  <c r="AN56" i="18" s="1"/>
  <c r="AO56" i="18" s="1"/>
  <c r="AP56" i="18" s="1"/>
  <c r="AQ56" i="18" s="1"/>
  <c r="AR56" i="18" s="1"/>
  <c r="AS56" i="18" s="1"/>
  <c r="AT56" i="18" s="1"/>
  <c r="AU56" i="18" s="1"/>
  <c r="AV56" i="18" s="1"/>
  <c r="AW56" i="18" s="1"/>
  <c r="AX56" i="18" s="1"/>
  <c r="AY56" i="18" s="1"/>
  <c r="AZ56" i="18" s="1"/>
  <c r="AH56" i="18"/>
  <c r="F56" i="18"/>
  <c r="O49" i="18"/>
  <c r="P49" i="18" s="1"/>
  <c r="Q49" i="18" s="1"/>
  <c r="T49" i="18" s="1"/>
  <c r="U49" i="18" s="1"/>
  <c r="V49" i="18" s="1"/>
  <c r="W49" i="18" s="1"/>
  <c r="Z49" i="18" s="1"/>
  <c r="AA49" i="18" s="1"/>
  <c r="AB49" i="18" s="1"/>
  <c r="AF49" i="18" s="1"/>
  <c r="J49" i="18"/>
  <c r="L49" i="18" s="1"/>
  <c r="M49" i="18" s="1"/>
  <c r="BT47" i="18"/>
  <c r="BU47" i="18" s="1"/>
  <c r="BQ47" i="18"/>
  <c r="BR47" i="18" s="1"/>
  <c r="BO47" i="18"/>
  <c r="BF47" i="18"/>
  <c r="BG47" i="18" s="1"/>
  <c r="BH47" i="18" s="1"/>
  <c r="BI47" i="18" s="1"/>
  <c r="BJ47" i="18" s="1"/>
  <c r="BK47" i="18" s="1"/>
  <c r="BL47" i="18" s="1"/>
  <c r="BD47" i="18"/>
  <c r="AU47" i="18"/>
  <c r="AV47" i="18" s="1"/>
  <c r="AW47" i="18" s="1"/>
  <c r="AX47" i="18" s="1"/>
  <c r="AY47" i="18" s="1"/>
  <c r="AZ47" i="18" s="1"/>
  <c r="BA47" i="18" s="1"/>
  <c r="BB47" i="18" s="1"/>
  <c r="AJ47" i="18"/>
  <c r="AK47" i="18" s="1"/>
  <c r="AF47" i="18"/>
  <c r="AG47" i="18" s="1"/>
  <c r="AH47" i="18" s="1"/>
  <c r="U47" i="18"/>
  <c r="V47" i="18" s="1"/>
  <c r="BP28" i="18"/>
  <c r="BQ28" i="18" s="1"/>
  <c r="BR28" i="18" s="1"/>
  <c r="BS28" i="18" s="1"/>
  <c r="BT28" i="18" s="1"/>
  <c r="BJ28" i="18"/>
  <c r="BK28" i="18" s="1"/>
  <c r="AK28" i="18"/>
  <c r="AL28" i="18" s="1"/>
  <c r="AM28" i="18" s="1"/>
  <c r="AN28" i="18" s="1"/>
  <c r="AO28" i="18" s="1"/>
  <c r="AP28" i="18" s="1"/>
  <c r="AQ28" i="18" s="1"/>
  <c r="AR28" i="18" s="1"/>
  <c r="AS28" i="18" s="1"/>
  <c r="AT28" i="18" s="1"/>
  <c r="AU28" i="18" s="1"/>
  <c r="AV28" i="18" s="1"/>
  <c r="AW28" i="18" s="1"/>
  <c r="AX28" i="18" s="1"/>
  <c r="AY28" i="18" s="1"/>
  <c r="AZ28" i="18" s="1"/>
  <c r="BA28" i="18" s="1"/>
  <c r="BB28" i="18" s="1"/>
  <c r="BC28" i="18" s="1"/>
  <c r="BD28" i="18" s="1"/>
  <c r="BE28" i="18" s="1"/>
  <c r="BF28" i="18" s="1"/>
  <c r="AC28" i="18"/>
  <c r="AD28" i="18" s="1"/>
  <c r="AE28" i="18" s="1"/>
  <c r="AF28" i="18" s="1"/>
  <c r="AG28" i="18" s="1"/>
  <c r="AH28" i="18" s="1"/>
  <c r="AI28" i="18" s="1"/>
  <c r="G28" i="18"/>
  <c r="U19" i="18"/>
  <c r="V19" i="18" s="1"/>
  <c r="W19" i="18" s="1"/>
  <c r="X19" i="18" s="1"/>
  <c r="Y19" i="18" s="1"/>
  <c r="Z19" i="18" s="1"/>
  <c r="AA19" i="18" s="1"/>
  <c r="AB19" i="18" s="1"/>
  <c r="AC19" i="18" s="1"/>
  <c r="AD19" i="18" s="1"/>
  <c r="AE19" i="18" s="1"/>
  <c r="AF19" i="18" s="1"/>
  <c r="AG19" i="18" s="1"/>
  <c r="AH19" i="18" s="1"/>
  <c r="AI19" i="18" s="1"/>
  <c r="AJ19" i="18" s="1"/>
  <c r="AK19" i="18" s="1"/>
  <c r="AL19" i="18" s="1"/>
  <c r="AM19" i="18" s="1"/>
  <c r="G19" i="18"/>
  <c r="H19" i="18" s="1"/>
  <c r="BT10" i="18"/>
  <c r="BR10" i="18"/>
  <c r="BA10" i="18"/>
  <c r="AN10" i="18"/>
  <c r="AO10" i="18" s="1"/>
  <c r="S10" i="18"/>
  <c r="T10" i="18" s="1"/>
  <c r="U10" i="18" s="1"/>
  <c r="V10" i="18" s="1"/>
  <c r="F10" i="18"/>
  <c r="O6" i="6"/>
  <c r="BU20" i="18" s="1"/>
  <c r="BV20" i="18" s="1"/>
  <c r="W9" i="8"/>
  <c r="BP40" i="18" s="1"/>
  <c r="BQ40" i="18" s="1"/>
  <c r="BR40" i="18" s="1"/>
  <c r="BS40" i="18" s="1"/>
  <c r="BT40" i="18" s="1"/>
  <c r="BU40" i="18" s="1"/>
  <c r="BV40" i="18" s="1"/>
  <c r="BW40" i="18" s="1"/>
  <c r="U9" i="8"/>
  <c r="BE40" i="18" s="1"/>
  <c r="BF40" i="18" s="1"/>
  <c r="BG40" i="18" s="1"/>
  <c r="BH40" i="18" s="1"/>
  <c r="BI40" i="18" s="1"/>
  <c r="BJ40" i="18" s="1"/>
  <c r="BK40" i="18" s="1"/>
  <c r="BL40" i="18" s="1"/>
  <c r="BM40" i="18" s="1"/>
  <c r="BN40" i="18" s="1"/>
  <c r="BO40" i="18" s="1"/>
  <c r="S9" i="8"/>
  <c r="Q9" i="8"/>
  <c r="AQ40" i="18" s="1"/>
  <c r="AR40" i="18" s="1"/>
  <c r="AS40" i="18" s="1"/>
  <c r="AT40" i="18" s="1"/>
  <c r="AU40" i="18" s="1"/>
  <c r="AV40" i="18" s="1"/>
  <c r="AW40" i="18" s="1"/>
  <c r="AX40" i="18" s="1"/>
  <c r="AY40" i="18" s="1"/>
  <c r="AZ40" i="18" s="1"/>
  <c r="BA40" i="18" s="1"/>
  <c r="BB40" i="18" s="1"/>
  <c r="BC40" i="18" s="1"/>
  <c r="BD40" i="18" s="1"/>
  <c r="O9" i="11"/>
  <c r="BD67" i="18" s="1"/>
  <c r="BE67" i="18" s="1"/>
  <c r="BF67" i="18" s="1"/>
  <c r="BG67" i="18" s="1"/>
  <c r="BH67" i="18" s="1"/>
  <c r="BI67" i="18" s="1"/>
  <c r="BJ67" i="18" s="1"/>
  <c r="BK67" i="18" s="1"/>
  <c r="BL67" i="18" s="1"/>
  <c r="BM67" i="18" s="1"/>
  <c r="BN67" i="18" s="1"/>
  <c r="BO67" i="18" s="1"/>
  <c r="BP67" i="18" s="1"/>
  <c r="BQ67" i="18" s="1"/>
  <c r="BR67" i="18" s="1"/>
  <c r="BS67" i="18" s="1"/>
  <c r="BT67" i="18" s="1"/>
  <c r="BU67" i="18" s="1"/>
  <c r="BV67" i="18" s="1"/>
  <c r="BW67" i="18" s="1"/>
  <c r="M9" i="11"/>
  <c r="AS67" i="18" s="1"/>
  <c r="AT67" i="18" s="1"/>
  <c r="AV67" i="18" s="1"/>
  <c r="AW67" i="18" s="1"/>
  <c r="AX67" i="18" s="1"/>
  <c r="AY67" i="18" s="1"/>
  <c r="AZ67" i="18" s="1"/>
  <c r="BA67" i="18" s="1"/>
  <c r="BB67" i="18" s="1"/>
  <c r="BC67" i="18" s="1"/>
  <c r="K9" i="11"/>
  <c r="AR67" i="18" s="1"/>
  <c r="I9" i="11"/>
  <c r="AE67" i="18" s="1"/>
  <c r="AF67" i="18" s="1"/>
  <c r="AG67" i="18" s="1"/>
  <c r="AH67" i="18" s="1"/>
  <c r="AI67" i="18" s="1"/>
  <c r="AJ67" i="18" s="1"/>
  <c r="AK67" i="18" s="1"/>
  <c r="AL67" i="18" s="1"/>
  <c r="AM67" i="18" s="1"/>
  <c r="AN67" i="18" s="1"/>
  <c r="AO67" i="18" s="1"/>
  <c r="AP67" i="18" s="1"/>
  <c r="AQ67" i="18" s="1"/>
  <c r="G9" i="11"/>
  <c r="E67" i="18" s="1"/>
  <c r="E9" i="11"/>
  <c r="C9" i="11"/>
  <c r="Q9" i="10"/>
  <c r="O9" i="10"/>
  <c r="M9" i="10"/>
  <c r="K9" i="10"/>
  <c r="BE58" i="18" s="1"/>
  <c r="I9" i="10"/>
  <c r="Q58" i="18" s="1"/>
  <c r="R58" i="18" s="1"/>
  <c r="S58" i="18" s="1"/>
  <c r="T58" i="18" s="1"/>
  <c r="U58" i="18" s="1"/>
  <c r="V58" i="18" s="1"/>
  <c r="W58" i="18" s="1"/>
  <c r="X58" i="18" s="1"/>
  <c r="Y58" i="18" s="1"/>
  <c r="Z58" i="18" s="1"/>
  <c r="AA58" i="18" s="1"/>
  <c r="AB58" i="18" s="1"/>
  <c r="AC58" i="18" s="1"/>
  <c r="AD58" i="18" s="1"/>
  <c r="AE58" i="18" s="1"/>
  <c r="AF58" i="18" s="1"/>
  <c r="AG58" i="18" s="1"/>
  <c r="AH58" i="18" s="1"/>
  <c r="AI58" i="18" s="1"/>
  <c r="AJ58" i="18" s="1"/>
  <c r="AK58" i="18" s="1"/>
  <c r="AL58" i="18" s="1"/>
  <c r="AM58" i="18" s="1"/>
  <c r="AN58" i="18" s="1"/>
  <c r="AO58" i="18" s="1"/>
  <c r="AP58" i="18" s="1"/>
  <c r="AQ58" i="18" s="1"/>
  <c r="AR58" i="18" s="1"/>
  <c r="AS58" i="18" s="1"/>
  <c r="AT58" i="18" s="1"/>
  <c r="AU58" i="18" s="1"/>
  <c r="AV58" i="18" s="1"/>
  <c r="AW58" i="18" s="1"/>
  <c r="AX58" i="18" s="1"/>
  <c r="AY58" i="18" s="1"/>
  <c r="AZ58" i="18" s="1"/>
  <c r="BA58" i="18" s="1"/>
  <c r="BB58" i="18" s="1"/>
  <c r="BC58" i="18" s="1"/>
  <c r="BD58" i="18" s="1"/>
  <c r="G9" i="10"/>
  <c r="H58" i="18" s="1"/>
  <c r="I58" i="18" s="1"/>
  <c r="J58" i="18" s="1"/>
  <c r="K58" i="18" s="1"/>
  <c r="L58" i="18" s="1"/>
  <c r="M58" i="18" s="1"/>
  <c r="N58" i="18" s="1"/>
  <c r="O58" i="18" s="1"/>
  <c r="P58" i="18" s="1"/>
  <c r="E9" i="10"/>
  <c r="E11" i="10" s="1"/>
  <c r="C9" i="10"/>
  <c r="E9" i="9"/>
  <c r="C9" i="9"/>
  <c r="E49" i="18" s="1"/>
  <c r="F49" i="18" s="1"/>
  <c r="Q6" i="1"/>
  <c r="Q9" i="1"/>
  <c r="BH3" i="18" s="1"/>
  <c r="BI3" i="18" s="1"/>
  <c r="BJ3" i="18" s="1"/>
  <c r="BK3" i="18" s="1"/>
  <c r="BL3" i="18" s="1"/>
  <c r="M6" i="1"/>
  <c r="AL2" i="18" s="1"/>
  <c r="AM2" i="18" s="1"/>
  <c r="AN2" i="18" s="1"/>
  <c r="AO2" i="18" s="1"/>
  <c r="AP2" i="18" s="1"/>
  <c r="AQ2" i="18" s="1"/>
  <c r="U9" i="1"/>
  <c r="BU3" i="18" s="1"/>
  <c r="BV3" i="18" s="1"/>
  <c r="S9" i="1"/>
  <c r="O9" i="1"/>
  <c r="AV3" i="18" s="1"/>
  <c r="M9" i="1"/>
  <c r="AL3" i="18" s="1"/>
  <c r="AM3" i="18" s="1"/>
  <c r="AN3" i="18" s="1"/>
  <c r="K9" i="1"/>
  <c r="Y3" i="18" s="1"/>
  <c r="Z3" i="18" s="1"/>
  <c r="I9" i="1"/>
  <c r="T3" i="18" s="1"/>
  <c r="U3" i="18" s="1"/>
  <c r="V3" i="18" s="1"/>
  <c r="W3" i="18" s="1"/>
  <c r="X3" i="18" s="1"/>
  <c r="G9" i="1"/>
  <c r="Q3" i="18" s="1"/>
  <c r="R3" i="18" s="1"/>
  <c r="S3" i="18" s="1"/>
  <c r="E9" i="1"/>
  <c r="H3" i="18" s="1"/>
  <c r="I3" i="18" s="1"/>
  <c r="J3" i="18" s="1"/>
  <c r="K3" i="18" s="1"/>
  <c r="C9" i="1"/>
  <c r="F3" i="18" s="1"/>
  <c r="O9" i="8"/>
  <c r="AI40" i="18" s="1"/>
  <c r="AJ40" i="18" s="1"/>
  <c r="AK40" i="18" s="1"/>
  <c r="AL40" i="18" s="1"/>
  <c r="AM40" i="18" s="1"/>
  <c r="AN40" i="18" s="1"/>
  <c r="AO40" i="18" s="1"/>
  <c r="AP40" i="18" s="1"/>
  <c r="M9" i="8"/>
  <c r="AE40" i="18" s="1"/>
  <c r="AF40" i="18" s="1"/>
  <c r="AG40" i="18" s="1"/>
  <c r="AH40" i="18" s="1"/>
  <c r="K9" i="8"/>
  <c r="AB40" i="18" s="1"/>
  <c r="AC40" i="18" s="1"/>
  <c r="AD40" i="18" s="1"/>
  <c r="I9" i="8"/>
  <c r="T40" i="18" s="1"/>
  <c r="U40" i="18" s="1"/>
  <c r="V40" i="18" s="1"/>
  <c r="W40" i="18" s="1"/>
  <c r="X40" i="18" s="1"/>
  <c r="Y40" i="18" s="1"/>
  <c r="Z40" i="18" s="1"/>
  <c r="AA40" i="18" s="1"/>
  <c r="G9" i="8"/>
  <c r="E9" i="8"/>
  <c r="N40" i="18" s="1"/>
  <c r="O40" i="18" s="1"/>
  <c r="P40" i="18" s="1"/>
  <c r="Q40" i="18" s="1"/>
  <c r="R40" i="18" s="1"/>
  <c r="S40" i="18" s="1"/>
  <c r="C9" i="8"/>
  <c r="E40" i="18" s="1"/>
  <c r="O9" i="7"/>
  <c r="AT30" i="18" s="1"/>
  <c r="AU30" i="18" s="1"/>
  <c r="AV30" i="18" s="1"/>
  <c r="AW30" i="18" s="1"/>
  <c r="AX30" i="18" s="1"/>
  <c r="AY30" i="18" s="1"/>
  <c r="AZ30" i="18" s="1"/>
  <c r="BA30" i="18" s="1"/>
  <c r="BB30" i="18" s="1"/>
  <c r="BC30" i="18" s="1"/>
  <c r="BD30" i="18" s="1"/>
  <c r="BE30" i="18" s="1"/>
  <c r="BF30" i="18" s="1"/>
  <c r="BG30" i="18" s="1"/>
  <c r="BH30" i="18" s="1"/>
  <c r="BI30" i="18" s="1"/>
  <c r="BJ30" i="18" s="1"/>
  <c r="BK30" i="18" s="1"/>
  <c r="BL30" i="18" s="1"/>
  <c r="BM30" i="18" s="1"/>
  <c r="BN30" i="18" s="1"/>
  <c r="BO30" i="18" s="1"/>
  <c r="BP30" i="18" s="1"/>
  <c r="BQ30" i="18" s="1"/>
  <c r="BR30" i="18" s="1"/>
  <c r="BS30" i="18" s="1"/>
  <c r="BT30" i="18" s="1"/>
  <c r="BU30" i="18" s="1"/>
  <c r="BV30" i="18" s="1"/>
  <c r="BW30" i="18" s="1"/>
  <c r="M9" i="7"/>
  <c r="AJ30" i="18" s="1"/>
  <c r="AK30" i="18" s="1"/>
  <c r="AL30" i="18" s="1"/>
  <c r="AM30" i="18" s="1"/>
  <c r="AN30" i="18" s="1"/>
  <c r="AO30" i="18" s="1"/>
  <c r="AP30" i="18" s="1"/>
  <c r="AQ30" i="18" s="1"/>
  <c r="AR30" i="18" s="1"/>
  <c r="AS30" i="18" s="1"/>
  <c r="K9" i="7"/>
  <c r="AF30" i="18" s="1"/>
  <c r="AG30" i="18" s="1"/>
  <c r="AH30" i="18" s="1"/>
  <c r="AI30" i="18" s="1"/>
  <c r="I9" i="7"/>
  <c r="X30" i="18" s="1"/>
  <c r="Y30" i="18" s="1"/>
  <c r="Z30" i="18" s="1"/>
  <c r="AA30" i="18" s="1"/>
  <c r="AB30" i="18" s="1"/>
  <c r="AC30" i="18" s="1"/>
  <c r="AD30" i="18" s="1"/>
  <c r="AE30" i="18" s="1"/>
  <c r="G9" i="7"/>
  <c r="V30" i="18" s="1"/>
  <c r="W30" i="18" s="1"/>
  <c r="E9" i="7"/>
  <c r="U30" i="18" s="1"/>
  <c r="C9" i="7"/>
  <c r="O30" i="18" s="1"/>
  <c r="O9" i="6"/>
  <c r="BU21" i="18" s="1"/>
  <c r="BV21" i="18" s="1"/>
  <c r="M9" i="6"/>
  <c r="BP21" i="18" s="1"/>
  <c r="BQ21" i="18" s="1"/>
  <c r="BR21" i="18" s="1"/>
  <c r="BS21" i="18" s="1"/>
  <c r="BT21" i="18" s="1"/>
  <c r="K9" i="6"/>
  <c r="AT21" i="18" s="1"/>
  <c r="AU21" i="18" s="1"/>
  <c r="AV21" i="18" s="1"/>
  <c r="AW21" i="18" s="1"/>
  <c r="AX21" i="18" s="1"/>
  <c r="AY21" i="18" s="1"/>
  <c r="AZ21" i="18" s="1"/>
  <c r="BA21" i="18" s="1"/>
  <c r="BB21" i="18" s="1"/>
  <c r="BC21" i="18" s="1"/>
  <c r="BD21" i="18" s="1"/>
  <c r="BE21" i="18" s="1"/>
  <c r="BF21" i="18" s="1"/>
  <c r="BG21" i="18" s="1"/>
  <c r="BH21" i="18" s="1"/>
  <c r="BI21" i="18" s="1"/>
  <c r="BJ21" i="18" s="1"/>
  <c r="BK21" i="18" s="1"/>
  <c r="BL21" i="18" s="1"/>
  <c r="I9" i="6"/>
  <c r="AS21" i="18" s="1"/>
  <c r="G9" i="6"/>
  <c r="AJ21" i="18" s="1"/>
  <c r="AK21" i="18" s="1"/>
  <c r="AL21" i="18" s="1"/>
  <c r="AM21" i="18" s="1"/>
  <c r="AN21" i="18" s="1"/>
  <c r="AO21" i="18" s="1"/>
  <c r="AP21" i="18" s="1"/>
  <c r="AQ21" i="18" s="1"/>
  <c r="AR21" i="18" s="1"/>
  <c r="E9" i="6"/>
  <c r="AD21" i="18" s="1"/>
  <c r="AE21" i="18" s="1"/>
  <c r="AF21" i="18" s="1"/>
  <c r="AG21" i="18" s="1"/>
  <c r="AH21" i="18" s="1"/>
  <c r="AI21" i="18" s="1"/>
  <c r="C9" i="6"/>
  <c r="D21" i="18" s="1"/>
  <c r="E21" i="18" s="1"/>
  <c r="F21" i="18" s="1"/>
  <c r="M6" i="6"/>
  <c r="BP20" i="18" s="1"/>
  <c r="BQ20" i="18" s="1"/>
  <c r="BR20" i="18" s="1"/>
  <c r="BS20" i="18" s="1"/>
  <c r="BT20" i="18" s="1"/>
  <c r="E9" i="5"/>
  <c r="T12" i="18" s="1"/>
  <c r="G9" i="5"/>
  <c r="AF12" i="18" s="1"/>
  <c r="I9" i="5"/>
  <c r="AT12" i="18" s="1"/>
  <c r="K9" i="5"/>
  <c r="BN12" i="18" s="1"/>
  <c r="C9" i="5"/>
  <c r="E12" i="18" s="1"/>
  <c r="F12" i="18" s="1"/>
  <c r="BM3" i="18"/>
  <c r="BN3" i="18" s="1"/>
  <c r="BO3" i="18" s="1"/>
  <c r="BP3" i="18" s="1"/>
  <c r="BQ3" i="18" s="1"/>
  <c r="BH2" i="18"/>
  <c r="BI2" i="18" s="1"/>
  <c r="BJ2" i="18" s="1"/>
  <c r="BK2" i="18" s="1"/>
  <c r="AT49" i="18"/>
  <c r="AU49" i="18" s="1"/>
  <c r="AV49" i="18" s="1"/>
  <c r="AW49" i="18" s="1"/>
  <c r="AX49" i="18" s="1"/>
  <c r="AY49" i="18" s="1"/>
  <c r="AZ49" i="18" s="1"/>
  <c r="BA49" i="18" s="1"/>
  <c r="BB49" i="18" s="1"/>
  <c r="BC49" i="18" s="1"/>
  <c r="BD49" i="18" s="1"/>
  <c r="BE49" i="18" s="1"/>
  <c r="BG49" i="18" s="1"/>
  <c r="BH49" i="18" s="1"/>
  <c r="BI49" i="18" s="1"/>
  <c r="BJ49" i="18" s="1"/>
  <c r="BK49" i="18" s="1"/>
  <c r="BL49" i="18" s="1"/>
  <c r="BM49" i="18" s="1"/>
  <c r="BN49" i="18" s="1"/>
  <c r="BO49" i="18" s="1"/>
  <c r="BP49" i="18" s="1"/>
  <c r="BQ49" i="18" s="1"/>
  <c r="BR49" i="18" s="1"/>
  <c r="BS49" i="18" s="1"/>
  <c r="BU49" i="18" s="1"/>
  <c r="BV49" i="18" s="1"/>
  <c r="BW49" i="18" s="1"/>
  <c r="AH49" i="18"/>
  <c r="AI49" i="18" s="1"/>
  <c r="AJ49" i="18" s="1"/>
  <c r="AK49" i="18" s="1"/>
  <c r="AL49" i="18" s="1"/>
  <c r="AM49" i="18" s="1"/>
  <c r="AN49" i="18" s="1"/>
  <c r="AO49" i="18" s="1"/>
  <c r="AP49" i="18" s="1"/>
  <c r="AQ49" i="18" s="1"/>
  <c r="AR49" i="18" s="1"/>
  <c r="BF58" i="18"/>
  <c r="I6" i="7"/>
  <c r="X29" i="18" s="1"/>
  <c r="Y29" i="18" s="1"/>
  <c r="Z29" i="18" s="1"/>
  <c r="AA29" i="18" s="1"/>
  <c r="AB29" i="18" s="1"/>
  <c r="AC29" i="18" s="1"/>
  <c r="AD29" i="18" s="1"/>
  <c r="AE29" i="18" s="1"/>
  <c r="G6" i="7"/>
  <c r="V29" i="18" s="1"/>
  <c r="W29" i="18" s="1"/>
  <c r="M6" i="11"/>
  <c r="AS66" i="18" s="1"/>
  <c r="AT66" i="18" s="1"/>
  <c r="AU66" i="18" s="1"/>
  <c r="AV66" i="18" s="1"/>
  <c r="AW66" i="18" s="1"/>
  <c r="AX66" i="18" s="1"/>
  <c r="AY66" i="18" s="1"/>
  <c r="AZ66" i="18" s="1"/>
  <c r="BA66" i="18" s="1"/>
  <c r="BB66" i="18" s="1"/>
  <c r="BC66" i="18" s="1"/>
  <c r="K6" i="10"/>
  <c r="BE57" i="18" s="1"/>
  <c r="O6" i="11"/>
  <c r="BD66" i="18" s="1"/>
  <c r="BE66" i="18" s="1"/>
  <c r="BF66" i="18" s="1"/>
  <c r="BG66" i="18" s="1"/>
  <c r="BH66" i="18" s="1"/>
  <c r="BI66" i="18" s="1"/>
  <c r="BJ66" i="18" s="1"/>
  <c r="BK66" i="18" s="1"/>
  <c r="BL66" i="18" s="1"/>
  <c r="BM66" i="18" s="1"/>
  <c r="BN66" i="18" s="1"/>
  <c r="BO66" i="18" s="1"/>
  <c r="BP66" i="18" s="1"/>
  <c r="BQ66" i="18" s="1"/>
  <c r="BR66" i="18" s="1"/>
  <c r="BS66" i="18" s="1"/>
  <c r="BT66" i="18" s="1"/>
  <c r="BU66" i="18" s="1"/>
  <c r="BV66" i="18" s="1"/>
  <c r="BW66" i="18" s="1"/>
  <c r="K6" i="11"/>
  <c r="AR66" i="18" s="1"/>
  <c r="I6" i="11"/>
  <c r="AE66" i="18" s="1"/>
  <c r="AF66" i="18" s="1"/>
  <c r="AG66" i="18" s="1"/>
  <c r="AH66" i="18" s="1"/>
  <c r="AI66" i="18" s="1"/>
  <c r="AJ66" i="18" s="1"/>
  <c r="AK66" i="18" s="1"/>
  <c r="AL66" i="18" s="1"/>
  <c r="AM66" i="18" s="1"/>
  <c r="AN66" i="18" s="1"/>
  <c r="AO66" i="18" s="1"/>
  <c r="AP66" i="18" s="1"/>
  <c r="AQ66" i="18" s="1"/>
  <c r="G6" i="11"/>
  <c r="E66" i="18" s="1"/>
  <c r="F66" i="18" s="1"/>
  <c r="E6" i="11"/>
  <c r="C6" i="11"/>
  <c r="Q6" i="10"/>
  <c r="BH57" i="18" s="1"/>
  <c r="BI57" i="18" s="1"/>
  <c r="BJ57" i="18" s="1"/>
  <c r="BK57" i="18" s="1"/>
  <c r="BL57" i="18" s="1"/>
  <c r="BM57" i="18" s="1"/>
  <c r="BN57" i="18" s="1"/>
  <c r="BO57" i="18" s="1"/>
  <c r="BP57" i="18" s="1"/>
  <c r="BQ57" i="18" s="1"/>
  <c r="BR57" i="18" s="1"/>
  <c r="BS57" i="18" s="1"/>
  <c r="BT57" i="18" s="1"/>
  <c r="BU57" i="18" s="1"/>
  <c r="BV57" i="18" s="1"/>
  <c r="BW57" i="18" s="1"/>
  <c r="O6" i="10"/>
  <c r="BG57" i="18" s="1"/>
  <c r="M6" i="10"/>
  <c r="BF57" i="18" s="1"/>
  <c r="I6" i="10"/>
  <c r="Q57" i="18" s="1"/>
  <c r="R57" i="18" s="1"/>
  <c r="S57" i="18" s="1"/>
  <c r="T57" i="18" s="1"/>
  <c r="U57" i="18" s="1"/>
  <c r="V57" i="18" s="1"/>
  <c r="W57" i="18" s="1"/>
  <c r="X57" i="18" s="1"/>
  <c r="Y57" i="18" s="1"/>
  <c r="Z57" i="18" s="1"/>
  <c r="AA57" i="18" s="1"/>
  <c r="AB57" i="18" s="1"/>
  <c r="AC57" i="18" s="1"/>
  <c r="AD57" i="18" s="1"/>
  <c r="AE57" i="18" s="1"/>
  <c r="AF57" i="18" s="1"/>
  <c r="AG57" i="18" s="1"/>
  <c r="AH57" i="18" s="1"/>
  <c r="AI57" i="18" s="1"/>
  <c r="AJ57" i="18" s="1"/>
  <c r="AK57" i="18" s="1"/>
  <c r="AL57" i="18" s="1"/>
  <c r="AM57" i="18" s="1"/>
  <c r="AN57" i="18" s="1"/>
  <c r="AO57" i="18" s="1"/>
  <c r="AP57" i="18" s="1"/>
  <c r="AQ57" i="18" s="1"/>
  <c r="AR57" i="18" s="1"/>
  <c r="AS57" i="18" s="1"/>
  <c r="AT57" i="18" s="1"/>
  <c r="AU57" i="18" s="1"/>
  <c r="AV57" i="18" s="1"/>
  <c r="AW57" i="18" s="1"/>
  <c r="AX57" i="18" s="1"/>
  <c r="AY57" i="18" s="1"/>
  <c r="AZ57" i="18" s="1"/>
  <c r="BA57" i="18" s="1"/>
  <c r="BB57" i="18" s="1"/>
  <c r="BC57" i="18" s="1"/>
  <c r="BD57" i="18" s="1"/>
  <c r="G6" i="10"/>
  <c r="H57" i="18" s="1"/>
  <c r="I57" i="18" s="1"/>
  <c r="J57" i="18" s="1"/>
  <c r="K57" i="18" s="1"/>
  <c r="L57" i="18" s="1"/>
  <c r="M57" i="18" s="1"/>
  <c r="N57" i="18" s="1"/>
  <c r="O57" i="18" s="1"/>
  <c r="P57" i="18" s="1"/>
  <c r="E6" i="10"/>
  <c r="G57" i="18" s="1"/>
  <c r="C6" i="10"/>
  <c r="S6" i="8"/>
  <c r="BE39" i="18" s="1"/>
  <c r="BF39" i="18" s="1"/>
  <c r="BG39" i="18" s="1"/>
  <c r="Q6" i="8"/>
  <c r="AQ39" i="18" s="1"/>
  <c r="AR39" i="18" s="1"/>
  <c r="AS39" i="18" s="1"/>
  <c r="AT39" i="18" s="1"/>
  <c r="AU39" i="18" s="1"/>
  <c r="AV39" i="18" s="1"/>
  <c r="AW39" i="18" s="1"/>
  <c r="AX39" i="18" s="1"/>
  <c r="AY39" i="18" s="1"/>
  <c r="AZ39" i="18" s="1"/>
  <c r="BA39" i="18" s="1"/>
  <c r="BB39" i="18" s="1"/>
  <c r="BC39" i="18" s="1"/>
  <c r="BD39" i="18" s="1"/>
  <c r="C6" i="8"/>
  <c r="E39" i="18" s="1"/>
  <c r="F39" i="18" s="1"/>
  <c r="C57" i="18"/>
  <c r="K6" i="8"/>
  <c r="AB39" i="18" s="1"/>
  <c r="AC39" i="18" s="1"/>
  <c r="AD39" i="18" s="1"/>
  <c r="K6" i="6"/>
  <c r="AT20" i="18" s="1"/>
  <c r="AU20" i="18" s="1"/>
  <c r="AV20" i="18" s="1"/>
  <c r="AW20" i="18" s="1"/>
  <c r="AX20" i="18" s="1"/>
  <c r="AY20" i="18" s="1"/>
  <c r="AZ20" i="18" s="1"/>
  <c r="BA20" i="18" s="1"/>
  <c r="BB20" i="18" s="1"/>
  <c r="BC20" i="18" s="1"/>
  <c r="BD20" i="18" s="1"/>
  <c r="BE20" i="18" s="1"/>
  <c r="BF20" i="18" s="1"/>
  <c r="BG20" i="18" s="1"/>
  <c r="BH20" i="18" s="1"/>
  <c r="BI20" i="18" s="1"/>
  <c r="BJ20" i="18" s="1"/>
  <c r="BK20" i="18" s="1"/>
  <c r="BL20" i="18" s="1"/>
  <c r="BM20" i="18" s="1"/>
  <c r="BN20" i="18" s="1"/>
  <c r="BO20" i="18" s="1"/>
  <c r="I6" i="6"/>
  <c r="AS20" i="18" s="1"/>
  <c r="I6" i="9"/>
  <c r="AI48" i="18" s="1"/>
  <c r="AJ48" i="18" s="1"/>
  <c r="AK48" i="18" s="1"/>
  <c r="AL48" i="18" s="1"/>
  <c r="AM48" i="18" s="1"/>
  <c r="AN48" i="18" s="1"/>
  <c r="AO48" i="18" s="1"/>
  <c r="AP48" i="18" s="1"/>
  <c r="AQ48" i="18" s="1"/>
  <c r="AR48" i="18" s="1"/>
  <c r="AS48" i="18" s="1"/>
  <c r="AT48" i="18" s="1"/>
  <c r="AU48" i="18" s="1"/>
  <c r="AV48" i="18" s="1"/>
  <c r="AW48" i="18" s="1"/>
  <c r="AX48" i="18" s="1"/>
  <c r="AY48" i="18" s="1"/>
  <c r="AZ48" i="18" s="1"/>
  <c r="BA48" i="18" s="1"/>
  <c r="BB48" i="18" s="1"/>
  <c r="BC48" i="18" s="1"/>
  <c r="BD48" i="18" s="1"/>
  <c r="BE48" i="18" s="1"/>
  <c r="BF48" i="18" s="1"/>
  <c r="BG48" i="18" s="1"/>
  <c r="BH48" i="18" s="1"/>
  <c r="BI48" i="18" s="1"/>
  <c r="BJ48" i="18" s="1"/>
  <c r="BK48" i="18" s="1"/>
  <c r="BL48" i="18" s="1"/>
  <c r="BM48" i="18" s="1"/>
  <c r="BN48" i="18" s="1"/>
  <c r="BO48" i="18" s="1"/>
  <c r="BP48" i="18" s="1"/>
  <c r="BQ48" i="18" s="1"/>
  <c r="BR48" i="18" s="1"/>
  <c r="BS48" i="18" s="1"/>
  <c r="BT48" i="18" s="1"/>
  <c r="BU48" i="18" s="1"/>
  <c r="BV48" i="18" s="1"/>
  <c r="BW48" i="18" s="1"/>
  <c r="G6" i="9"/>
  <c r="AG48" i="18" s="1"/>
  <c r="AH48" i="18" s="1"/>
  <c r="E6" i="9"/>
  <c r="I48" i="18" s="1"/>
  <c r="J48" i="18" s="1"/>
  <c r="K48" i="18" s="1"/>
  <c r="L48" i="18" s="1"/>
  <c r="M48" i="18" s="1"/>
  <c r="N48" i="18" s="1"/>
  <c r="O48" i="18" s="1"/>
  <c r="P48" i="18" s="1"/>
  <c r="Q48" i="18" s="1"/>
  <c r="R48" i="18" s="1"/>
  <c r="S48" i="18" s="1"/>
  <c r="T48" i="18" s="1"/>
  <c r="U48" i="18" s="1"/>
  <c r="V48" i="18" s="1"/>
  <c r="W48" i="18" s="1"/>
  <c r="X48" i="18" s="1"/>
  <c r="Y48" i="18" s="1"/>
  <c r="Z48" i="18" s="1"/>
  <c r="AA48" i="18" s="1"/>
  <c r="AB48" i="18" s="1"/>
  <c r="AC48" i="18" s="1"/>
  <c r="AD48" i="18" s="1"/>
  <c r="AE48" i="18" s="1"/>
  <c r="AF48" i="18" s="1"/>
  <c r="C6" i="9"/>
  <c r="E48" i="18" s="1"/>
  <c r="F48" i="18" s="1"/>
  <c r="K6" i="9"/>
  <c r="W6" i="8"/>
  <c r="BP39" i="18" s="1"/>
  <c r="BQ39" i="18" s="1"/>
  <c r="BR39" i="18" s="1"/>
  <c r="BS39" i="18" s="1"/>
  <c r="BT39" i="18" s="1"/>
  <c r="BU39" i="18" s="1"/>
  <c r="BV39" i="18" s="1"/>
  <c r="BW39" i="18" s="1"/>
  <c r="U6" i="8"/>
  <c r="BH39" i="18" s="1"/>
  <c r="M6" i="8"/>
  <c r="AE39" i="18" s="1"/>
  <c r="AF39" i="18" s="1"/>
  <c r="AG39" i="18" s="1"/>
  <c r="AH39" i="18" s="1"/>
  <c r="I6" i="8"/>
  <c r="G6" i="8"/>
  <c r="E6" i="8"/>
  <c r="N39" i="18" s="1"/>
  <c r="O39" i="18" s="1"/>
  <c r="P39" i="18" s="1"/>
  <c r="Q39" i="18" s="1"/>
  <c r="R39" i="18" s="1"/>
  <c r="S39" i="18" s="1"/>
  <c r="O6" i="8"/>
  <c r="AI39" i="18" s="1"/>
  <c r="AJ39" i="18" s="1"/>
  <c r="AK39" i="18" s="1"/>
  <c r="AL39" i="18" s="1"/>
  <c r="AM39" i="18" s="1"/>
  <c r="AN39" i="18" s="1"/>
  <c r="AO39" i="18" s="1"/>
  <c r="AP39" i="18" s="1"/>
  <c r="M6" i="7"/>
  <c r="AJ29" i="18" s="1"/>
  <c r="AK29" i="18" s="1"/>
  <c r="AL29" i="18" s="1"/>
  <c r="AM29" i="18" s="1"/>
  <c r="AN29" i="18" s="1"/>
  <c r="AO29" i="18" s="1"/>
  <c r="AP29" i="18" s="1"/>
  <c r="AQ29" i="18" s="1"/>
  <c r="AR29" i="18" s="1"/>
  <c r="AS29" i="18" s="1"/>
  <c r="K6" i="7"/>
  <c r="AF29" i="18" s="1"/>
  <c r="AG29" i="18" s="1"/>
  <c r="AH29" i="18" s="1"/>
  <c r="AI29" i="18" s="1"/>
  <c r="E6" i="7"/>
  <c r="U29" i="18" s="1"/>
  <c r="C6" i="7"/>
  <c r="O29" i="18" s="1"/>
  <c r="G6" i="6"/>
  <c r="AJ20" i="18" s="1"/>
  <c r="AK20" i="18" s="1"/>
  <c r="AL20" i="18" s="1"/>
  <c r="AM20" i="18" s="1"/>
  <c r="AN20" i="18" s="1"/>
  <c r="AO20" i="18" s="1"/>
  <c r="AP20" i="18" s="1"/>
  <c r="AQ20" i="18" s="1"/>
  <c r="AR20" i="18" s="1"/>
  <c r="E6" i="6"/>
  <c r="AD20" i="18" s="1"/>
  <c r="AE20" i="18" s="1"/>
  <c r="AF20" i="18" s="1"/>
  <c r="AG20" i="18" s="1"/>
  <c r="AH20" i="18" s="1"/>
  <c r="AI20" i="18" s="1"/>
  <c r="C6" i="6"/>
  <c r="D20" i="18" s="1"/>
  <c r="E20" i="18" s="1"/>
  <c r="I6" i="5"/>
  <c r="AT11" i="18" s="1"/>
  <c r="G6" i="5"/>
  <c r="AF11" i="18" s="1"/>
  <c r="E6" i="5"/>
  <c r="T11" i="18" s="1"/>
  <c r="C6" i="5"/>
  <c r="E11" i="18" s="1"/>
  <c r="F11" i="18" s="1"/>
  <c r="T39" i="18"/>
  <c r="U39" i="18" s="1"/>
  <c r="V39" i="18" s="1"/>
  <c r="W39" i="18" s="1"/>
  <c r="X39" i="18" s="1"/>
  <c r="Y39" i="18" s="1"/>
  <c r="Z39" i="18" s="1"/>
  <c r="AA39" i="18" s="1"/>
  <c r="O6" i="7"/>
  <c r="AT29" i="18" s="1"/>
  <c r="AU29" i="18" s="1"/>
  <c r="AV29" i="18" s="1"/>
  <c r="AW29" i="18" s="1"/>
  <c r="AX29" i="18" s="1"/>
  <c r="AY29" i="18" s="1"/>
  <c r="AZ29" i="18" s="1"/>
  <c r="BA29" i="18" s="1"/>
  <c r="BB29" i="18" s="1"/>
  <c r="BC29" i="18" s="1"/>
  <c r="BD29" i="18" s="1"/>
  <c r="BE29" i="18" s="1"/>
  <c r="BF29" i="18" s="1"/>
  <c r="BG29" i="18" s="1"/>
  <c r="BH29" i="18" s="1"/>
  <c r="BI29" i="18" s="1"/>
  <c r="BJ29" i="18" s="1"/>
  <c r="BK29" i="18" s="1"/>
  <c r="BL29" i="18" s="1"/>
  <c r="BM29" i="18" s="1"/>
  <c r="BN29" i="18" s="1"/>
  <c r="BO29" i="18" s="1"/>
  <c r="BP29" i="18" s="1"/>
  <c r="BQ29" i="18" s="1"/>
  <c r="BR29" i="18" s="1"/>
  <c r="BS29" i="18" s="1"/>
  <c r="BT29" i="18" s="1"/>
  <c r="BU29" i="18" s="1"/>
  <c r="BV29" i="18" s="1"/>
  <c r="BW29" i="18" s="1"/>
  <c r="K6" i="5"/>
  <c r="BN11" i="18" s="1"/>
  <c r="K5" i="1"/>
  <c r="K4" i="1"/>
  <c r="K3" i="1"/>
  <c r="U6" i="1"/>
  <c r="BU2" i="18" s="1"/>
  <c r="BV2" i="18" s="1"/>
  <c r="S6" i="1"/>
  <c r="BM2" i="18" s="1"/>
  <c r="O6" i="1"/>
  <c r="AV2" i="18" s="1"/>
  <c r="AW2" i="18" s="1"/>
  <c r="AX2" i="18" s="1"/>
  <c r="I6" i="1"/>
  <c r="T2" i="18" s="1"/>
  <c r="U2" i="18" s="1"/>
  <c r="V2" i="18" s="1"/>
  <c r="W2" i="18" s="1"/>
  <c r="G6" i="1"/>
  <c r="Q2" i="18" s="1"/>
  <c r="R2" i="18" s="1"/>
  <c r="S2" i="18" s="1"/>
  <c r="E6" i="1"/>
  <c r="H2" i="18" s="1"/>
  <c r="C6" i="1"/>
  <c r="F2" i="18" s="1"/>
  <c r="K6" i="1"/>
  <c r="Y2" i="18" s="1"/>
  <c r="Z2" i="18" s="1"/>
  <c r="BI39" i="18" l="1"/>
  <c r="BJ39" i="18" s="1"/>
  <c r="BK39" i="18" s="1"/>
  <c r="BL39" i="18" s="1"/>
  <c r="BM39" i="18" s="1"/>
  <c r="BN39" i="18" s="1"/>
  <c r="BO39" i="18" s="1"/>
  <c r="G58" i="18"/>
  <c r="C58" i="18"/>
  <c r="D58" i="18" s="1"/>
  <c r="E58" i="18" s="1"/>
  <c r="F58" i="18" s="1"/>
  <c r="C11" i="10"/>
  <c r="G74" i="18"/>
  <c r="G3" i="18"/>
  <c r="G21" i="18"/>
  <c r="H21" i="18" s="1"/>
  <c r="I21" i="18" s="1"/>
  <c r="J21" i="18" s="1"/>
  <c r="K21" i="18" s="1"/>
  <c r="L21" i="18" s="1"/>
  <c r="M21" i="18" s="1"/>
  <c r="N21" i="18" s="1"/>
  <c r="O21" i="18" s="1"/>
  <c r="P21" i="18" s="1"/>
  <c r="Q21" i="18" s="1"/>
  <c r="R21" i="18" s="1"/>
  <c r="S21" i="18" s="1"/>
  <c r="T21" i="18" s="1"/>
  <c r="I19" i="18"/>
  <c r="J19" i="18" s="1"/>
  <c r="K19" i="18" s="1"/>
  <c r="L19" i="18" s="1"/>
  <c r="M19" i="18" s="1"/>
  <c r="N19" i="18" s="1"/>
  <c r="O19" i="18" s="1"/>
  <c r="P19" i="18" s="1"/>
  <c r="W47" i="18"/>
  <c r="X47" i="18" s="1"/>
  <c r="Y47" i="18" s="1"/>
  <c r="Z47" i="18" s="1"/>
  <c r="G66" i="18"/>
  <c r="H66" i="18" s="1"/>
  <c r="I66" i="18" s="1"/>
  <c r="J66" i="18" s="1"/>
  <c r="K66" i="18" s="1"/>
  <c r="L66" i="18" s="1"/>
  <c r="M66" i="18" s="1"/>
  <c r="N66" i="18" s="1"/>
  <c r="O66" i="18" s="1"/>
  <c r="P66" i="18" s="1"/>
  <c r="Q66" i="18" s="1"/>
  <c r="R66" i="18" s="1"/>
  <c r="S66" i="18" s="1"/>
  <c r="T66" i="18" s="1"/>
  <c r="U66" i="18" s="1"/>
  <c r="V66" i="18" s="1"/>
  <c r="W66" i="18" s="1"/>
  <c r="X66" i="18" s="1"/>
  <c r="Y66" i="18" s="1"/>
  <c r="Z66" i="18" s="1"/>
  <c r="AA66" i="18" s="1"/>
  <c r="AB66" i="18" s="1"/>
  <c r="AC66" i="18" s="1"/>
  <c r="AD66" i="18" s="1"/>
  <c r="P30" i="18"/>
  <c r="Q30" i="18" s="1"/>
  <c r="R30" i="18" s="1"/>
  <c r="S30" i="18" s="1"/>
  <c r="T30" i="18" s="1"/>
  <c r="F82" i="18"/>
  <c r="H28" i="18"/>
  <c r="I28" i="18" s="1"/>
  <c r="G48" i="18"/>
  <c r="H48" i="18" s="1"/>
  <c r="P29" i="18"/>
  <c r="Q29" i="18" s="1"/>
  <c r="R29" i="18" s="1"/>
  <c r="S29" i="18" s="1"/>
  <c r="T29" i="18" s="1"/>
  <c r="G56" i="18"/>
  <c r="H56" i="18" s="1"/>
  <c r="I56" i="18" s="1"/>
  <c r="BU82" i="18"/>
  <c r="AP10" i="18"/>
  <c r="BN76" i="18"/>
  <c r="AG12" i="18"/>
  <c r="AG11" i="18"/>
  <c r="G12" i="18"/>
  <c r="G11" i="18"/>
  <c r="BO11" i="18"/>
  <c r="U11" i="18"/>
  <c r="U12" i="18"/>
  <c r="V12" i="18" s="1"/>
  <c r="AU12" i="18"/>
  <c r="AU11" i="18"/>
  <c r="F20" i="18"/>
  <c r="D57" i="18"/>
  <c r="E57" i="18" s="1"/>
  <c r="F57" i="18" s="1"/>
  <c r="BZ57" i="18" s="1"/>
  <c r="AY2" i="18"/>
  <c r="I2" i="18"/>
  <c r="G39" i="18"/>
  <c r="H39" i="18" s="1"/>
  <c r="I39" i="18" s="1"/>
  <c r="J39" i="18" s="1"/>
  <c r="K39" i="18" s="1"/>
  <c r="L39" i="18" s="1"/>
  <c r="M39" i="18" s="1"/>
  <c r="BL2" i="18"/>
  <c r="X2" i="18"/>
  <c r="G2" i="18"/>
  <c r="L3" i="18"/>
  <c r="AA2" i="18"/>
  <c r="BN2" i="18"/>
  <c r="G49" i="18"/>
  <c r="H49" i="18" s="1"/>
  <c r="F67" i="18"/>
  <c r="AN19" i="18"/>
  <c r="AL47" i="18"/>
  <c r="AM47" i="18" s="1"/>
  <c r="AN47" i="18" s="1"/>
  <c r="AO47" i="18" s="1"/>
  <c r="AP47" i="18" s="1"/>
  <c r="AQ47" i="18" s="1"/>
  <c r="AR47" i="18" s="1"/>
  <c r="AS47" i="18" s="1"/>
  <c r="AO3" i="18"/>
  <c r="AA3" i="18"/>
  <c r="AR2" i="18"/>
  <c r="W10" i="18"/>
  <c r="BR3" i="18"/>
  <c r="AW3" i="18"/>
  <c r="BO12" i="18"/>
  <c r="BO76" i="18" s="1"/>
  <c r="F40" i="18"/>
  <c r="G10" i="18"/>
  <c r="J74" i="18"/>
  <c r="K74" i="18" s="1"/>
  <c r="L74" i="18" s="1"/>
  <c r="M74" i="18" s="1"/>
  <c r="N74" i="18" s="1"/>
  <c r="O74" i="18" s="1"/>
  <c r="P74" i="18" s="1"/>
  <c r="Q74" i="18" s="1"/>
  <c r="R74" i="18" s="1"/>
  <c r="S74" i="18" s="1"/>
  <c r="T74" i="18" s="1"/>
  <c r="U74" i="18" s="1"/>
  <c r="V74" i="18" s="1"/>
  <c r="W74" i="18" s="1"/>
  <c r="X74" i="18" s="1"/>
  <c r="Y74" i="18" s="1"/>
  <c r="Z74" i="18" s="1"/>
  <c r="J28" i="18"/>
  <c r="K28" i="18" s="1"/>
  <c r="L28" i="18" s="1"/>
  <c r="M28" i="18" s="1"/>
  <c r="N28" i="18" s="1"/>
  <c r="O28" i="18" s="1"/>
  <c r="P28" i="18" s="1"/>
  <c r="Q28" i="18" s="1"/>
  <c r="R28" i="18" s="1"/>
  <c r="S28" i="18" s="1"/>
  <c r="T28" i="18" s="1"/>
  <c r="L65" i="18"/>
  <c r="M65" i="18" s="1"/>
  <c r="N65" i="18" s="1"/>
  <c r="BN75" i="18" l="1"/>
  <c r="BZ58" i="18"/>
  <c r="BZ29" i="18"/>
  <c r="G82" i="18"/>
  <c r="BZ30" i="18"/>
  <c r="BZ74" i="18"/>
  <c r="BZ65" i="18"/>
  <c r="BZ39" i="18"/>
  <c r="BZ49" i="18"/>
  <c r="BZ47" i="18"/>
  <c r="G67" i="18"/>
  <c r="H67" i="18" s="1"/>
  <c r="I67" i="18" s="1"/>
  <c r="J67" i="18" s="1"/>
  <c r="K67" i="18" s="1"/>
  <c r="L67" i="18" s="1"/>
  <c r="M67" i="18" s="1"/>
  <c r="N67" i="18" s="1"/>
  <c r="O67" i="18" s="1"/>
  <c r="P67" i="18" s="1"/>
  <c r="Q67" i="18" s="1"/>
  <c r="R67" i="18" s="1"/>
  <c r="S67" i="18" s="1"/>
  <c r="T67" i="18" s="1"/>
  <c r="U67" i="18" s="1"/>
  <c r="V67" i="18" s="1"/>
  <c r="W67" i="18" s="1"/>
  <c r="X67" i="18" s="1"/>
  <c r="Y67" i="18" s="1"/>
  <c r="Z67" i="18" s="1"/>
  <c r="AA67" i="18" s="1"/>
  <c r="AB67" i="18" s="1"/>
  <c r="AC67" i="18" s="1"/>
  <c r="AD67" i="18" s="1"/>
  <c r="BZ48" i="18"/>
  <c r="BZ66" i="18"/>
  <c r="AN82" i="18"/>
  <c r="AM82" i="18"/>
  <c r="F75" i="18"/>
  <c r="AQ10" i="18"/>
  <c r="J56" i="18"/>
  <c r="F76" i="18"/>
  <c r="G20" i="18"/>
  <c r="H20" i="18" s="1"/>
  <c r="I20" i="18" s="1"/>
  <c r="J20" i="18" s="1"/>
  <c r="K20" i="18" s="1"/>
  <c r="L20" i="18" s="1"/>
  <c r="M20" i="18" s="1"/>
  <c r="N20" i="18" s="1"/>
  <c r="O20" i="18" s="1"/>
  <c r="P20" i="18" s="1"/>
  <c r="Q20" i="18" s="1"/>
  <c r="Q75" i="18" s="1"/>
  <c r="AV12" i="18"/>
  <c r="H12" i="18"/>
  <c r="V11" i="18"/>
  <c r="H11" i="18"/>
  <c r="AH12" i="18"/>
  <c r="AV11" i="18"/>
  <c r="BP11" i="18"/>
  <c r="AH11" i="18"/>
  <c r="H10" i="18"/>
  <c r="H82" i="18" s="1"/>
  <c r="AB3" i="18"/>
  <c r="AP3" i="18"/>
  <c r="M3" i="18"/>
  <c r="U21" i="18"/>
  <c r="W12" i="18"/>
  <c r="AO19" i="18"/>
  <c r="AO82" i="18" s="1"/>
  <c r="BO2" i="18"/>
  <c r="BO75" i="18" s="1"/>
  <c r="AZ2" i="18"/>
  <c r="Q19" i="18"/>
  <c r="G40" i="18"/>
  <c r="AX3" i="18"/>
  <c r="U28" i="18"/>
  <c r="BP12" i="18"/>
  <c r="BP76" i="18" s="1"/>
  <c r="BS3" i="18"/>
  <c r="X10" i="18"/>
  <c r="AS2" i="18"/>
  <c r="AB2" i="18"/>
  <c r="J2" i="18"/>
  <c r="G76" i="18" l="1"/>
  <c r="Q76" i="18"/>
  <c r="U76" i="18"/>
  <c r="T76" i="18"/>
  <c r="BZ67" i="18"/>
  <c r="R20" i="18"/>
  <c r="S20" i="18" s="1"/>
  <c r="AR10" i="18"/>
  <c r="G75" i="18"/>
  <c r="K56" i="18"/>
  <c r="AI11" i="18"/>
  <c r="AV75" i="18"/>
  <c r="AW11" i="18"/>
  <c r="I11" i="18"/>
  <c r="H75" i="18"/>
  <c r="I12" i="18"/>
  <c r="BQ11" i="18"/>
  <c r="AI12" i="18"/>
  <c r="W11" i="18"/>
  <c r="AW12" i="18"/>
  <c r="AV76" i="18"/>
  <c r="AC2" i="18"/>
  <c r="AT2" i="18"/>
  <c r="AT75" i="18" s="1"/>
  <c r="AY3" i="18"/>
  <c r="R19" i="18"/>
  <c r="K2" i="18"/>
  <c r="V28" i="18"/>
  <c r="AS10" i="18"/>
  <c r="AQ3" i="18"/>
  <c r="Y10" i="18"/>
  <c r="H40" i="18"/>
  <c r="H76" i="18" s="1"/>
  <c r="BA2" i="18"/>
  <c r="N3" i="18"/>
  <c r="AC3" i="18"/>
  <c r="AP19" i="18"/>
  <c r="AP82" i="18" s="1"/>
  <c r="X12" i="18"/>
  <c r="V21" i="18"/>
  <c r="V76" i="18" s="1"/>
  <c r="I10" i="18"/>
  <c r="I82" i="18" s="1"/>
  <c r="BQ12" i="18"/>
  <c r="BQ76" i="18" s="1"/>
  <c r="BT3" i="18"/>
  <c r="BP2" i="18"/>
  <c r="BP75" i="18" s="1"/>
  <c r="L56" i="18" l="1"/>
  <c r="AW75" i="18"/>
  <c r="AX11" i="18"/>
  <c r="AX12" i="18"/>
  <c r="AW76" i="18"/>
  <c r="AJ12" i="18"/>
  <c r="J12" i="18"/>
  <c r="X11" i="18"/>
  <c r="BR11" i="18"/>
  <c r="J11" i="18"/>
  <c r="I75" i="18"/>
  <c r="AJ11" i="18"/>
  <c r="W21" i="18"/>
  <c r="W76" i="18" s="1"/>
  <c r="AQ19" i="18"/>
  <c r="AQ82" i="18" s="1"/>
  <c r="I40" i="18"/>
  <c r="I76" i="18" s="1"/>
  <c r="AU2" i="18"/>
  <c r="AU75" i="18" s="1"/>
  <c r="J10" i="18"/>
  <c r="J82" i="18" s="1"/>
  <c r="O3" i="18"/>
  <c r="AR3" i="18"/>
  <c r="L2" i="18"/>
  <c r="AZ3" i="18"/>
  <c r="AD2" i="18"/>
  <c r="Y12" i="18"/>
  <c r="AD3" i="18"/>
  <c r="Z10" i="18"/>
  <c r="T20" i="18"/>
  <c r="T75" i="18" s="1"/>
  <c r="AT10" i="18"/>
  <c r="BQ2" i="18"/>
  <c r="BQ75" i="18" s="1"/>
  <c r="BR12" i="18"/>
  <c r="BR76" i="18" s="1"/>
  <c r="BB2" i="18"/>
  <c r="W28" i="18"/>
  <c r="S19" i="18"/>
  <c r="M56" i="18" l="1"/>
  <c r="AK11" i="18"/>
  <c r="BS11" i="18"/>
  <c r="K12" i="18"/>
  <c r="AY12" i="18"/>
  <c r="AX76" i="18"/>
  <c r="AX75" i="18"/>
  <c r="AY11" i="18"/>
  <c r="K11" i="18"/>
  <c r="J75" i="18"/>
  <c r="Y11" i="18"/>
  <c r="AK12" i="18"/>
  <c r="BS12" i="18"/>
  <c r="BS76" i="18" s="1"/>
  <c r="AU10" i="18"/>
  <c r="AA10" i="18"/>
  <c r="AE2" i="18"/>
  <c r="J40" i="18"/>
  <c r="U20" i="18"/>
  <c r="U75" i="18" s="1"/>
  <c r="AE3" i="18"/>
  <c r="X28" i="18"/>
  <c r="BR2" i="18"/>
  <c r="BR75" i="18" s="1"/>
  <c r="K10" i="18"/>
  <c r="K82" i="18" s="1"/>
  <c r="X21" i="18"/>
  <c r="X76" i="18" s="1"/>
  <c r="BC2" i="18"/>
  <c r="Z12" i="18"/>
  <c r="AS3" i="18"/>
  <c r="BA3" i="18"/>
  <c r="M2" i="18"/>
  <c r="P3" i="18"/>
  <c r="AR19" i="18"/>
  <c r="AR82" i="18" s="1"/>
  <c r="J76" i="18" l="1"/>
  <c r="N56" i="18"/>
  <c r="L11" i="18"/>
  <c r="K75" i="18"/>
  <c r="AZ12" i="18"/>
  <c r="AY76" i="18"/>
  <c r="BT11" i="18"/>
  <c r="BU11" i="18" s="1"/>
  <c r="AL12" i="18"/>
  <c r="AY75" i="18"/>
  <c r="AZ11" i="18"/>
  <c r="Z11" i="18"/>
  <c r="L12" i="18"/>
  <c r="AL11" i="18"/>
  <c r="BD2" i="18"/>
  <c r="N2" i="18"/>
  <c r="AA12" i="18"/>
  <c r="Y21" i="18"/>
  <c r="Y76" i="18" s="1"/>
  <c r="BS2" i="18"/>
  <c r="BS75" i="18" s="1"/>
  <c r="V20" i="18"/>
  <c r="V75" i="18" s="1"/>
  <c r="K40" i="18"/>
  <c r="K76" i="18" s="1"/>
  <c r="BT12" i="18"/>
  <c r="BU12" i="18" s="1"/>
  <c r="L10" i="18"/>
  <c r="L82" i="18" s="1"/>
  <c r="Y28" i="18"/>
  <c r="AB10" i="18"/>
  <c r="AS19" i="18"/>
  <c r="AS82" i="18" s="1"/>
  <c r="BB3" i="18"/>
  <c r="AT3" i="18"/>
  <c r="AT76" i="18" s="1"/>
  <c r="AF3" i="18"/>
  <c r="AF76" i="18" s="1"/>
  <c r="AF2" i="18"/>
  <c r="AF75" i="18" s="1"/>
  <c r="BV11" i="18" l="1"/>
  <c r="BU75" i="18"/>
  <c r="BV12" i="18"/>
  <c r="BU76" i="18"/>
  <c r="BT76" i="18"/>
  <c r="O56" i="18"/>
  <c r="AA11" i="18"/>
  <c r="AL75" i="18"/>
  <c r="AM11" i="18"/>
  <c r="AM12" i="18"/>
  <c r="AL76" i="18"/>
  <c r="BA12" i="18"/>
  <c r="AZ76" i="18"/>
  <c r="M12" i="18"/>
  <c r="AZ75" i="18"/>
  <c r="BA11" i="18"/>
  <c r="M11" i="18"/>
  <c r="L75" i="18"/>
  <c r="Z21" i="18"/>
  <c r="Z76" i="18" s="1"/>
  <c r="AB12" i="18"/>
  <c r="BT2" i="18"/>
  <c r="O2" i="18"/>
  <c r="BE2" i="18"/>
  <c r="BC3" i="18"/>
  <c r="AC10" i="18"/>
  <c r="M10" i="18"/>
  <c r="M82" i="18" s="1"/>
  <c r="AG3" i="18"/>
  <c r="AG76" i="18" s="1"/>
  <c r="L40" i="18"/>
  <c r="L76" i="18" s="1"/>
  <c r="AU3" i="18"/>
  <c r="AU76" i="18" s="1"/>
  <c r="AG2" i="18"/>
  <c r="AG75" i="18" s="1"/>
  <c r="AT19" i="18"/>
  <c r="AT82" i="18" s="1"/>
  <c r="Z28" i="18"/>
  <c r="W20" i="18"/>
  <c r="W75" i="18" s="1"/>
  <c r="BW11" i="18" l="1"/>
  <c r="BW75" i="18" s="1"/>
  <c r="BV75" i="18"/>
  <c r="BW76" i="18"/>
  <c r="BV76" i="18"/>
  <c r="BT75" i="18"/>
  <c r="P56" i="18"/>
  <c r="O82" i="18"/>
  <c r="BA75" i="18"/>
  <c r="BB11" i="18"/>
  <c r="BB12" i="18"/>
  <c r="BA76" i="18"/>
  <c r="AM75" i="18"/>
  <c r="AN11" i="18"/>
  <c r="N11" i="18"/>
  <c r="M75" i="18"/>
  <c r="N12" i="18"/>
  <c r="AN12" i="18"/>
  <c r="AM76" i="18"/>
  <c r="AB11" i="18"/>
  <c r="P2" i="18"/>
  <c r="AU19" i="18"/>
  <c r="AU82" i="18" s="1"/>
  <c r="M40" i="18"/>
  <c r="AH3" i="18"/>
  <c r="AH76" i="18" s="1"/>
  <c r="AD10" i="18"/>
  <c r="AA21" i="18"/>
  <c r="AA76" i="18" s="1"/>
  <c r="AH2" i="18"/>
  <c r="AH75" i="18" s="1"/>
  <c r="X20" i="18"/>
  <c r="X75" i="18" s="1"/>
  <c r="AA28" i="18"/>
  <c r="BZ28" i="18" s="1"/>
  <c r="N10" i="18"/>
  <c r="N82" i="18" s="1"/>
  <c r="BD3" i="18"/>
  <c r="BF2" i="18"/>
  <c r="AC12" i="18"/>
  <c r="M76" i="18" l="1"/>
  <c r="BZ40" i="18"/>
  <c r="Q56" i="18"/>
  <c r="P82" i="18"/>
  <c r="O11" i="18"/>
  <c r="N75" i="18"/>
  <c r="AN75" i="18"/>
  <c r="AO11" i="18"/>
  <c r="BB75" i="18"/>
  <c r="BC11" i="18"/>
  <c r="AO12" i="18"/>
  <c r="AN76" i="18"/>
  <c r="BC12" i="18"/>
  <c r="BB76" i="18"/>
  <c r="AC11" i="18"/>
  <c r="O12" i="18"/>
  <c r="N76" i="18"/>
  <c r="Y20" i="18"/>
  <c r="Y75" i="18" s="1"/>
  <c r="AB21" i="18"/>
  <c r="AB76" i="18" s="1"/>
  <c r="BE3" i="18"/>
  <c r="AI2" i="18"/>
  <c r="AV19" i="18"/>
  <c r="AV82" i="18" s="1"/>
  <c r="AD12" i="18"/>
  <c r="AD76" i="18" s="1"/>
  <c r="BG2" i="18"/>
  <c r="AE10" i="18"/>
  <c r="AI3" i="18"/>
  <c r="AI76" i="18" s="1"/>
  <c r="AI75" i="18" l="1"/>
  <c r="R56" i="18"/>
  <c r="Q82" i="18"/>
  <c r="AO75" i="18"/>
  <c r="AP11" i="18"/>
  <c r="AD11" i="18"/>
  <c r="AP12" i="18"/>
  <c r="AO76" i="18"/>
  <c r="BC75" i="18"/>
  <c r="BD11" i="18"/>
  <c r="P12" i="18"/>
  <c r="O76" i="18"/>
  <c r="BD12" i="18"/>
  <c r="BC76" i="18"/>
  <c r="P11" i="18"/>
  <c r="O75" i="18"/>
  <c r="AF10" i="18"/>
  <c r="AE12" i="18"/>
  <c r="AE76" i="18" s="1"/>
  <c r="AJ2" i="18"/>
  <c r="AJ75" i="18" s="1"/>
  <c r="AJ3" i="18"/>
  <c r="AJ76" i="18" s="1"/>
  <c r="AW19" i="18"/>
  <c r="AW82" i="18" s="1"/>
  <c r="AC21" i="18"/>
  <c r="BF3" i="18"/>
  <c r="Z20" i="18"/>
  <c r="Z75" i="18" s="1"/>
  <c r="AC76" i="18" l="1"/>
  <c r="BZ21" i="18"/>
  <c r="S56" i="18"/>
  <c r="R82" i="18"/>
  <c r="BD75" i="18"/>
  <c r="BE11" i="18"/>
  <c r="BE12" i="18"/>
  <c r="BD76" i="18"/>
  <c r="AE11" i="18"/>
  <c r="AE75" i="18" s="1"/>
  <c r="AD75" i="18"/>
  <c r="AP75" i="18"/>
  <c r="AQ11" i="18"/>
  <c r="R11" i="18"/>
  <c r="P75" i="18"/>
  <c r="R12" i="18"/>
  <c r="P76" i="18"/>
  <c r="AQ12" i="18"/>
  <c r="AP76" i="18"/>
  <c r="AA20" i="18"/>
  <c r="AA75" i="18" s="1"/>
  <c r="AK3" i="18"/>
  <c r="AK76" i="18" s="1"/>
  <c r="BG3" i="18"/>
  <c r="AX19" i="18"/>
  <c r="AX82" i="18" s="1"/>
  <c r="AK2" i="18"/>
  <c r="AG10" i="18"/>
  <c r="AG82" i="18" s="1"/>
  <c r="BZ3" i="18" l="1"/>
  <c r="AK75" i="18"/>
  <c r="BZ2" i="18"/>
  <c r="T56" i="18"/>
  <c r="S82" i="18"/>
  <c r="AQ75" i="18"/>
  <c r="AR11" i="18"/>
  <c r="BF12" i="18"/>
  <c r="BE76" i="18"/>
  <c r="BE75" i="18"/>
  <c r="BF11" i="18"/>
  <c r="S12" i="18"/>
  <c r="S76" i="18" s="1"/>
  <c r="R76" i="18"/>
  <c r="AR12" i="18"/>
  <c r="AQ76" i="18"/>
  <c r="R75" i="18"/>
  <c r="S11" i="18"/>
  <c r="S75" i="18" s="1"/>
  <c r="AH10" i="18"/>
  <c r="AH82" i="18" s="1"/>
  <c r="AB20" i="18"/>
  <c r="AB75" i="18" s="1"/>
  <c r="AY19" i="18"/>
  <c r="AY82" i="18" s="1"/>
  <c r="U56" i="18" l="1"/>
  <c r="T82" i="18"/>
  <c r="BG12" i="18"/>
  <c r="BF76" i="18"/>
  <c r="AS12" i="18"/>
  <c r="AS76" i="18" s="1"/>
  <c r="AR76" i="18"/>
  <c r="BF75" i="18"/>
  <c r="BG11" i="18"/>
  <c r="AR75" i="18"/>
  <c r="AS11" i="18"/>
  <c r="AS75" i="18" s="1"/>
  <c r="AZ19" i="18"/>
  <c r="AZ82" i="18" s="1"/>
  <c r="AC20" i="18"/>
  <c r="AI10" i="18"/>
  <c r="AI82" i="18" s="1"/>
  <c r="AC75" i="18" l="1"/>
  <c r="BZ20" i="18"/>
  <c r="V56" i="18"/>
  <c r="U82" i="18"/>
  <c r="BG75" i="18"/>
  <c r="BH11" i="18"/>
  <c r="BH12" i="18"/>
  <c r="BG76" i="18"/>
  <c r="AJ10" i="18"/>
  <c r="AJ82" i="18" s="1"/>
  <c r="BA19" i="18"/>
  <c r="BA82" i="18" s="1"/>
  <c r="W56" i="18" l="1"/>
  <c r="V82" i="18"/>
  <c r="BH75" i="18"/>
  <c r="BI11" i="18"/>
  <c r="BH76" i="18"/>
  <c r="BI12" i="18"/>
  <c r="BB19" i="18"/>
  <c r="BB82" i="18" s="1"/>
  <c r="AK10" i="18"/>
  <c r="AK82" i="18" s="1"/>
  <c r="X56" i="18" l="1"/>
  <c r="W82" i="18"/>
  <c r="BI76" i="18"/>
  <c r="BJ12" i="18"/>
  <c r="BI75" i="18"/>
  <c r="BJ11" i="18"/>
  <c r="AL10" i="18"/>
  <c r="BC19" i="18"/>
  <c r="BC82" i="18" s="1"/>
  <c r="AL82" i="18" l="1"/>
  <c r="BZ10" i="18"/>
  <c r="Y56" i="18"/>
  <c r="X82" i="18"/>
  <c r="BJ75" i="18"/>
  <c r="BK11" i="18"/>
  <c r="BJ76" i="18"/>
  <c r="BK12" i="18"/>
  <c r="BD19" i="18"/>
  <c r="BD82" i="18" s="1"/>
  <c r="Z56" i="18" l="1"/>
  <c r="Y82" i="18"/>
  <c r="BK75" i="18"/>
  <c r="BL11" i="18"/>
  <c r="BK76" i="18"/>
  <c r="BL12" i="18"/>
  <c r="BE19" i="18"/>
  <c r="BE82" i="18" s="1"/>
  <c r="AA56" i="18" l="1"/>
  <c r="Z82" i="18"/>
  <c r="BL76" i="18"/>
  <c r="BM12" i="18"/>
  <c r="BZ12" i="18" s="1"/>
  <c r="BL75" i="18"/>
  <c r="BM11" i="18"/>
  <c r="BZ11" i="18" s="1"/>
  <c r="BF19" i="18"/>
  <c r="BF82" i="18" s="1"/>
  <c r="AB56" i="18" l="1"/>
  <c r="AA82" i="18"/>
  <c r="BM75" i="18"/>
  <c r="BZ75" i="18" s="1"/>
  <c r="BM76" i="18"/>
  <c r="BZ76" i="18" s="1"/>
  <c r="BG19" i="18"/>
  <c r="BG82" i="18" s="1"/>
  <c r="AC56" i="18" l="1"/>
  <c r="AB82" i="18"/>
  <c r="BH19" i="18"/>
  <c r="BH82" i="18" s="1"/>
  <c r="AD56" i="18" l="1"/>
  <c r="AC82" i="18"/>
  <c r="BI19" i="18"/>
  <c r="BI82" i="18" s="1"/>
  <c r="AE56" i="18" l="1"/>
  <c r="AD82" i="18"/>
  <c r="BJ19" i="18"/>
  <c r="BJ82" i="18" s="1"/>
  <c r="AF56" i="18" l="1"/>
  <c r="BZ56" i="18" s="1"/>
  <c r="AE82" i="18"/>
  <c r="BK19" i="18"/>
  <c r="BK82" i="18" s="1"/>
  <c r="AF82" i="18" l="1"/>
  <c r="BL19" i="18"/>
  <c r="BL82" i="18" s="1"/>
  <c r="BM19" i="18" l="1"/>
  <c r="BM82" i="18" s="1"/>
  <c r="BN19" i="18" l="1"/>
  <c r="BN82" i="18" s="1"/>
  <c r="BO19" i="18" l="1"/>
  <c r="BO82" i="18" s="1"/>
  <c r="BP19" i="18" l="1"/>
  <c r="BP82" i="18" s="1"/>
  <c r="BQ19" i="18" l="1"/>
  <c r="BQ82" i="18" s="1"/>
  <c r="BR19" i="18" l="1"/>
  <c r="BR82" i="18" s="1"/>
  <c r="BS19" i="18" l="1"/>
  <c r="BS82" i="18" s="1"/>
  <c r="BT19" i="18" l="1"/>
  <c r="BT82" i="18" l="1"/>
  <c r="BZ82" i="18" s="1"/>
  <c r="BZ19" i="18"/>
  <c r="BZ79" i="18"/>
</calcChain>
</file>

<file path=xl/sharedStrings.xml><?xml version="1.0" encoding="utf-8"?>
<sst xmlns="http://schemas.openxmlformats.org/spreadsheetml/2006/main" count="1166" uniqueCount="725">
  <si>
    <t>Constitution</t>
  </si>
  <si>
    <t>1967 amendments</t>
  </si>
  <si>
    <t>2007 (interim)</t>
  </si>
  <si>
    <t>Division of powers</t>
  </si>
  <si>
    <t>Score</t>
  </si>
  <si>
    <t xml:space="preserve">Score </t>
  </si>
  <si>
    <t>Central intervention powers</t>
  </si>
  <si>
    <t>S34 – Maharaja can block consideration of any bill etc by Legislature; S19 – scope of authority is subject to the centre and higher level region</t>
  </si>
  <si>
    <t>Bicamerlism</t>
  </si>
  <si>
    <t>S22/Sch A and S35/36 - Rastra Sabha includes reps of Panchayats and each house has equivalent powers</t>
  </si>
  <si>
    <t>Constitutionalism</t>
  </si>
  <si>
    <t xml:space="preserve">No provisions for change, constitution essentially interim </t>
  </si>
  <si>
    <t>Nil</t>
  </si>
  <si>
    <t>n/a</t>
  </si>
  <si>
    <t>Absolute power in monarch</t>
  </si>
  <si>
    <t>Interim act only</t>
  </si>
  <si>
    <t>Yes, but no representation of units</t>
  </si>
  <si>
    <t>S53 - simple procedure for amendment</t>
  </si>
  <si>
    <t>S32-34 - Panchayat powers to be defined by law only</t>
  </si>
  <si>
    <t>Centre has absolute power over units</t>
  </si>
  <si>
    <t>S70 - role of supreme court defined by law; S82 - monarch can amend constitution</t>
  </si>
  <si>
    <t>S18-19 principles of Panchayats added</t>
  </si>
  <si>
    <t>As per 1962</t>
  </si>
  <si>
    <t>No, but national assembly includes representatives of Zonal Assemblies (S34)</t>
  </si>
  <si>
    <t>S33 amended to incorporate Panchayats as members of zonal assemblies</t>
  </si>
  <si>
    <t>Centre has absolute power over adminstrative districts</t>
  </si>
  <si>
    <t>S88 - Supreme Court to interpret constitution; S116 amendment procedures</t>
  </si>
  <si>
    <t>See Sch 6, provincial powers include land, natural resources, revenue and police</t>
  </si>
  <si>
    <t>S232 - Government may issue directives, President may disolve institutions in some circumstances, S234 - Inter-provincial Council for dispute resolution weighted to centre</t>
  </si>
  <si>
    <t>Yes, S86 provides for provincial reps in upper house, but S111 provides that lower house has stronger powers than upper house (whose amendments can be accepted or rejected by lower house, but not vice versa)</t>
  </si>
  <si>
    <t>S295 - provision for a federal commission and provincial and other level amendments; S133 - Supreme court has jurisdiction</t>
  </si>
  <si>
    <t>S46 bicameral but with minor regional based representation</t>
  </si>
  <si>
    <t>S63 - 335 of 601 members PR plus other provisions for special representation</t>
  </si>
  <si>
    <t>S84 - 165/110 FPTP/PR with special minority representation provision S176 - Provincial legislatures 60/40 FPTP/PR, with special provision for minority representation; S222/223 - local level multi-member;</t>
  </si>
  <si>
    <t>Note: amendments additional to scores in 1962</t>
  </si>
  <si>
    <t>TOTAL - FEDERALISM</t>
  </si>
  <si>
    <t>1980 amendments</t>
  </si>
  <si>
    <t>Electoral system changed to provide for direct elections to national panchayat.  FPTP in single-member constituencies, but local level remains MMP</t>
  </si>
  <si>
    <t xml:space="preserve">No change </t>
  </si>
  <si>
    <t>Military rule</t>
  </si>
  <si>
    <t>No elections</t>
  </si>
  <si>
    <t>Bicameralism</t>
  </si>
  <si>
    <t>Absolute</t>
  </si>
  <si>
    <t>No constitution</t>
  </si>
  <si>
    <t>S28: "Local autonomy under central leadership is the structure of the State"; S39: (Central) Parliament can amend etc state boundaries, after "ascertaining the wishes" of the relevant state; S76: emergency intervention powers; (Revolutionary Council is supreme authority)</t>
  </si>
  <si>
    <t>S64: Council of State includes members from each state (taken form among representatives in the central parliament)</t>
  </si>
  <si>
    <t>11C: Each level of govt has all three branches;  Sch 2/3: Relatively weak set of powers, but including taxation, some natural resources</t>
  </si>
  <si>
    <t>S141: Each State and Region, and Self Administered Territories represented in upper house (at 12 each with 1 for SAAs)</t>
  </si>
  <si>
    <t>S46 - Constitutional tribunal for dispute resolution; 75% majority required to change constitution</t>
  </si>
  <si>
    <t>1946-47</t>
  </si>
  <si>
    <t>S41 - incidental mention of province, not empowered</t>
  </si>
  <si>
    <t>S8 &amp; 9 - Lower house is 50/50 FPTP/Appointed, Senate fully PR; (by amendment in 1954) S11 - establishes separate Indian [Plantation Tamil] and Pakistani [Muslim] electorates for upper house.  Electoral boundaries otherwise would ensure Tamil representation, and number as such that in theory, constitutional change would not occur without Sinhala and Tamil agreement; S41(4) - division of electoral districts to account for any communities and diversity</t>
  </si>
  <si>
    <t>Yes</t>
  </si>
  <si>
    <t>Not mentioned</t>
  </si>
  <si>
    <t>No</t>
  </si>
  <si>
    <t>S2 Unitary state</t>
  </si>
  <si>
    <t>FPTP</t>
  </si>
  <si>
    <t>PR but with very high threshold</t>
  </si>
  <si>
    <t>1987 Amendments</t>
  </si>
  <si>
    <t>As per 1978</t>
  </si>
  <si>
    <t>1974 amendments</t>
  </si>
  <si>
    <t>As per 1974</t>
  </si>
  <si>
    <t>Part XI gives special powers to repeal laws in exceptional circumstances, and intervene in state of emergency</t>
  </si>
  <si>
    <t>Yes (CH IV)</t>
  </si>
  <si>
    <t>1963 amendments</t>
  </si>
  <si>
    <t>Added states of Singapore, Sabah and Sarawak, with special powers for Sabah and Sarawak</t>
  </si>
  <si>
    <t>1988 amendments</t>
  </si>
  <si>
    <t>Placed judiciary under influence of Parliament</t>
  </si>
  <si>
    <t>As per 1963</t>
  </si>
  <si>
    <t>As per 1957</t>
  </si>
  <si>
    <t>S116-7 - FPTP (lower house only, upper house by appt and indirect (state leg) election)</t>
  </si>
  <si>
    <t>As per 1957 but with special protections for Sabah and Sarawak</t>
  </si>
  <si>
    <t>1978 - Amendments to make it easier to call an emergency or intervene S149</t>
  </si>
  <si>
    <t>1978 - S45 amended again to change senate balance further, now 42-26</t>
  </si>
  <si>
    <t>1978 Amendments</t>
  </si>
  <si>
    <t>1964 amendments</t>
  </si>
  <si>
    <t>1966 amendments</t>
  </si>
  <si>
    <t>Miltary rule</t>
  </si>
  <si>
    <t>1985 amendments</t>
  </si>
  <si>
    <t>1977 (coup)</t>
  </si>
  <si>
    <t>2010 amendments</t>
  </si>
  <si>
    <t>1958 (coup)</t>
  </si>
  <si>
    <t>Abrogated</t>
  </si>
  <si>
    <t>Yes, A59 - Senate consists of representatives of states and territories</t>
  </si>
  <si>
    <t>Residual power with Provinces, all key aspects included (questionable revenue?)</t>
  </si>
  <si>
    <t>S51 - FPTP, except for seats reserved for women and non-Muslims (PR)</t>
  </si>
  <si>
    <t>Elections held but results not honoured</t>
  </si>
  <si>
    <t>A51 - Amended but provinces, capital and tribal areas all represented, along with women and non-Muslim reserved seats</t>
  </si>
  <si>
    <t>S145 - removes power to direct provinces re areas on concurrent list (+no federal assumption of powers via constitutional amendment); removal of more open power to dissolve provincial legislature and chief minister (A106-112)</t>
  </si>
  <si>
    <t>Concurrent list essentially abolished, adds judicial (5th Sch) - New states? And tribal areas?; A160, 161, 167 - provides additional revenue sources and guarantees to provinces</t>
  </si>
  <si>
    <t>A246 new tribal areas added</t>
  </si>
  <si>
    <t>2007 - Musharaff calls state of emergency - 43 days</t>
  </si>
  <si>
    <t>In Abeyance</t>
  </si>
  <si>
    <t>2002 amendments</t>
  </si>
  <si>
    <t>1999 (suspension)</t>
  </si>
  <si>
    <t>Disolution of provinces: 1988; 1990; 1993</t>
  </si>
  <si>
    <t xml:space="preserve">Governor rule: 1994 - NWFP; 1995 - Punjab; </t>
  </si>
  <si>
    <t>1973 - disolution of Balochistan govt, NWFP resigns in solidarity</t>
  </si>
  <si>
    <t>1947 (independence)</t>
  </si>
  <si>
    <t>One Unit Plan abolished - provinces restored</t>
  </si>
  <si>
    <t>1949: Objectives Resolution adopted by CA, including commitment to federation with autonomous provinces (Obj 7)</t>
  </si>
  <si>
    <t>Under Indian Independence Act, CA in place to prepare constituion</t>
  </si>
  <si>
    <t>Governor general to divide powers, functions etc. by order (S9) - ostensibly based on 135 Govt of India Act (Sch 7), which provides full gamut of important powers</t>
  </si>
  <si>
    <t>no</t>
  </si>
  <si>
    <t>Partyless elections - FPTP</t>
  </si>
  <si>
    <t>no elections</t>
  </si>
  <si>
    <t>President appoints provincial governors, who have executive powers.  President can veto some legislation</t>
  </si>
  <si>
    <t>2/3 majority required to amend; Supreme Court would interpret constition (but President had powers of appt and transfer of judges)</t>
  </si>
  <si>
    <t>Pres appoints governors, but executive power in cabinet; some emergency rule provisions</t>
  </si>
  <si>
    <t>Largely the same as 1935 Govt of India Act, but with only two provinces (one unit plan)</t>
  </si>
  <si>
    <t>FPTP, but not actually held under this constitution</t>
  </si>
  <si>
    <t>Similar to 1973</t>
  </si>
  <si>
    <t>As per 1973</t>
  </si>
  <si>
    <t>Removes power of court review over dissolutions</t>
  </si>
  <si>
    <t>military</t>
  </si>
  <si>
    <t>Residual power with Provinces, all key aspects included</t>
  </si>
  <si>
    <t xml:space="preserve">Power existing under Govt of India Act (A108) Governor-General can override legislation removed, but also acts of appointment of centrally aligned CM in NWFP despite alternative majority, removal of Sindh CM </t>
  </si>
  <si>
    <t>Power existing under Govt of India Act (A108) where Governor-General can override legislation removed</t>
  </si>
  <si>
    <t>FPTP (CA elections, indirectly elected by provincial legislatures)</t>
  </si>
  <si>
    <t>FPTP (CA, indirectly elected by Provincial legislatures)</t>
  </si>
  <si>
    <t>Yes, with state reps and small number of nominees (A80)</t>
  </si>
  <si>
    <t>2/3 majority and Presidential assent; Supreme Court interprets Constitution ; but S2 - Parliament may add, split, unite new states without consent</t>
  </si>
  <si>
    <t>S163 - Governors (who are appointed by President) have executive power &amp; are 'aided &amp; advised' by Chief Ministers; S249 - Center may, with 2/3 majority in legislature, legislate re State List, if in national interest; S250 center can legislate on any matter in state of emergency</t>
  </si>
  <si>
    <t>1950 (provisional)</t>
  </si>
  <si>
    <t>1959 ('45 amended)</t>
  </si>
  <si>
    <t>Constitutional guarantee of decentralisation - A18, 18A, 18B, but no division of powers</t>
  </si>
  <si>
    <t>Form and scope of regional powers is subject to law</t>
  </si>
  <si>
    <t>Yes, Senate comprises 2 from each unit (32 total)</t>
  </si>
  <si>
    <t>Intended as a provisional constitution for independence from Dutch</t>
  </si>
  <si>
    <t>Unitary, no units</t>
  </si>
  <si>
    <t>Provisional</t>
  </si>
  <si>
    <t>PR - open list MMP for lower, upper - SNTV, MMP (but elected by political parties)</t>
  </si>
  <si>
    <t>Only 50% plus required to change consitution (but 'provision relating to the unitary form of state may not be amended') (A37)</t>
  </si>
  <si>
    <t>Improves independence of judiciary (e.g. A24); and adds constitutional court (A24C) - but still on 50% required to change constitution</t>
  </si>
  <si>
    <t>As per 1959</t>
  </si>
  <si>
    <t>As per 2000</t>
  </si>
  <si>
    <t>No legislature elections til 1955</t>
  </si>
  <si>
    <t>1999 amendments</t>
  </si>
  <si>
    <t>Parties passing 0.2% threshold allowed to contest</t>
  </si>
  <si>
    <t>PR</t>
  </si>
  <si>
    <t>1943 (wartime)</t>
  </si>
  <si>
    <t>A8S10 - Supreme Court interprets constituion; 3/4 of both houses, plus ratification at election , required for constitutional change</t>
  </si>
  <si>
    <t>No units</t>
  </si>
  <si>
    <t>Yes, (AVI), but not representative of units</t>
  </si>
  <si>
    <t>No units (administrative provinces existed but without constitutionality)</t>
  </si>
  <si>
    <t>No, but National Assemnbly includes as ex-officio, Mayors and Governors, plus elected representatives</t>
  </si>
  <si>
    <t>As per 1935</t>
  </si>
  <si>
    <t>1947 (1935)</t>
  </si>
  <si>
    <t>Local govts etc mentioned but not empowered</t>
  </si>
  <si>
    <t>1986 (provisional)</t>
  </si>
  <si>
    <t>Establishes process for constitutional change (AV)</t>
  </si>
  <si>
    <t>President takes supervision of local governments (AIIIS1)</t>
  </si>
  <si>
    <t>As above</t>
  </si>
  <si>
    <t>Yes, but Senate not representative of units</t>
  </si>
  <si>
    <t>1998 (electoral reforms)</t>
  </si>
  <si>
    <t>FPTP for lower, single electorate MMP for senate</t>
  </si>
  <si>
    <t>As per 1987</t>
  </si>
  <si>
    <t xml:space="preserve"> </t>
  </si>
  <si>
    <t xml:space="preserve">A7 - 3/4 majority and ratification at election required; AV8S5 - Supreme Court has interpretive powers; </t>
  </si>
  <si>
    <t>1998-2004; 2014-</t>
  </si>
  <si>
    <t>1977-1979</t>
  </si>
  <si>
    <t>1975-77(emergency rule)</t>
  </si>
  <si>
    <t xml:space="preserve">Units established / listed in constitution but with limited powers </t>
  </si>
  <si>
    <t>Units established and with substantial powers</t>
  </si>
  <si>
    <t>Notes</t>
  </si>
  <si>
    <t>Constitutional division of powers</t>
  </si>
  <si>
    <t>Sch 9, List II - Includes land, education,revenue and natural resources, provincial public sector, but no security / police / courts (other than Shariya)</t>
  </si>
  <si>
    <t>(Singapore left)</t>
  </si>
  <si>
    <t>S45 amended to make appointed members a majority in the senate (over state reps) - 32 to 26</t>
  </si>
  <si>
    <t>Units are based on territorial criteria only</t>
  </si>
  <si>
    <t>Units are designed so as to avoid consolidating regional (identity-based) minorities</t>
  </si>
  <si>
    <t>Includes ability or mention of regional / local autonomous areas / self administered zones</t>
  </si>
  <si>
    <t>Additional points</t>
  </si>
  <si>
    <t>Panchayats incorporate identity where territorially clustered</t>
  </si>
  <si>
    <t>S6: Majesty to take steps to establish Village Panchyats - accounts for identity where territorially clustered</t>
  </si>
  <si>
    <t>S30-32 – Establishment of Village, Local and Regional Panchyat, general purpose role only - accounts for identity where territorially clustered</t>
  </si>
  <si>
    <t>Amended 1975, but with compulsory membership of class &amp; professional organisations (S67a/B) - no score change</t>
  </si>
  <si>
    <t>no chage to basis of units</t>
  </si>
  <si>
    <t>S104 and 46(1) - mentions Local Authorities - incorporates identity where territorially clustered</t>
  </si>
  <si>
    <t>Ethnicity-based sub-units</t>
  </si>
  <si>
    <t>One or more (up to 50%) of the units are for minority ethnic groups (i.e. a unit is named after them, or they are the majority), but there are not special rights (other than language)</t>
  </si>
  <si>
    <t xml:space="preserve">Ch 10 establishes 'People's Council's at each level of govt tasked within administration only; However, Ch 7 provides for unit and sub-unit judicial system; S29 - Four levels of Govt; </t>
  </si>
  <si>
    <t>President takes control of constitutional council</t>
  </si>
  <si>
    <t>Nine provinces including two with Tamil majorities</t>
  </si>
  <si>
    <t>One Unit Plan (instigated in 1955) designed to consolidate power in West Pakistan</t>
  </si>
  <si>
    <t>Nepal</t>
  </si>
  <si>
    <t>Myanmar</t>
  </si>
  <si>
    <t>Sri Lanka</t>
  </si>
  <si>
    <t>Federalism</t>
  </si>
  <si>
    <t>Democracy</t>
  </si>
  <si>
    <t>Malaysia</t>
  </si>
  <si>
    <t>Pakistan</t>
  </si>
  <si>
    <t>India</t>
  </si>
  <si>
    <t>Indonesia</t>
  </si>
  <si>
    <t>Philippines</t>
  </si>
  <si>
    <t>YEAR</t>
  </si>
  <si>
    <t>Emergency rule by King</t>
  </si>
  <si>
    <t>2002 (emergency rule)</t>
  </si>
  <si>
    <t>S232 - emergency rule intervention; S145 - ability to direct provinces re concurrent list, center can assume powers by constitutional amendment</t>
  </si>
  <si>
    <t>Proportion and character of units (ethnicity)</t>
  </si>
  <si>
    <t>As per 1964</t>
  </si>
  <si>
    <t>TOTALS</t>
  </si>
  <si>
    <t>As per 1951</t>
  </si>
  <si>
    <t>no, Constituent Assembly in place</t>
  </si>
  <si>
    <t>Score 0.75 if asymetrical such that some are empowered and others not</t>
  </si>
  <si>
    <t xml:space="preserve">Existent, and with representation of units, and broadly similar powers </t>
  </si>
  <si>
    <t>Centre appoints units' leaders; can act unilaterally to approve/override unit legislation (excluding concurrent list matters) or resolve disputes; or, can abolish or amend units, their legislatures, executives or particular powers without constitutional change</t>
  </si>
  <si>
    <t>50% or more of the units are for minority ethnic groups (i.e. have a unit named after them, or they are the majority), and ethnic units have different powers to territorial/other units</t>
  </si>
  <si>
    <t>AVERAGE</t>
  </si>
  <si>
    <t>Penang is majority Chinese</t>
  </si>
  <si>
    <t>Singapore left</t>
  </si>
  <si>
    <t>Five provinces including East Pakistan, each with majority of particular ethnic group(s), with no asymmetry</t>
  </si>
  <si>
    <t>Score 0.5 if applies only to local units</t>
  </si>
  <si>
    <t>One Unit Plan scrapped, four pronvinces plus FATA established.  Considerable asymmetry with FATA (see next set)</t>
  </si>
  <si>
    <t>S148 general amendment procedure; S107 Supreme Court to interpret constitution; Interim only</t>
  </si>
  <si>
    <t>Units geographical (e.g. island) and identity based with 11 of 33 having an ethnic majority (usually Javanese)</t>
  </si>
  <si>
    <t>Units based on old colonial adminstrative regions and former princely states</t>
  </si>
  <si>
    <t>1956 - addition of union territories and tribal areas</t>
  </si>
  <si>
    <t>Federal</t>
  </si>
  <si>
    <t>One Unit Plan merges all provinces in West Pakistan, basis of units division now territorial</t>
  </si>
  <si>
    <t>Same as 1935 with minor amendments</t>
  </si>
  <si>
    <t>Units established but only some units have substantial powers, others have limited powers</t>
  </si>
  <si>
    <t>Not bicameral but with the legislature or other similar body composed of regional representatives, or bicameral but with no representation of units</t>
  </si>
  <si>
    <t>Exception is regarding money bills which are commonly different.  If upper house is weak score is 0.75</t>
  </si>
  <si>
    <t>Or add 1 if the powers of the ethnic units are asymetrical with respect to territorial/other units</t>
  </si>
  <si>
    <t>Cumulative</t>
  </si>
  <si>
    <t>FEDERALISM</t>
  </si>
  <si>
    <t>Emergenc y rule - some powers transferred to centre</t>
  </si>
  <si>
    <t>Centre able to take control. Centre disolved legislatures in Tamil Nadu and Gujurat</t>
  </si>
  <si>
    <t>No legislature elections until 1955</t>
  </si>
  <si>
    <t>Assembly appointed by the monarch (S33)</t>
  </si>
  <si>
    <t>ns</t>
  </si>
  <si>
    <t>Single member districts only (S33)</t>
  </si>
  <si>
    <t>Lower house FPTP (S46(1): provides for, out of 60 member upper house, that 35 are elected via proportional representation)</t>
  </si>
  <si>
    <t>S30-34 - villages elect representatives who elect representatives etc. - essentially multi-member districts - BUT partyless non-democracy</t>
  </si>
  <si>
    <t>First past the post, but ethnic and regional groups guaranteed 60 out of 250 of Parliamentary seats (e.g. see S166)</t>
  </si>
  <si>
    <t>Single-party system</t>
  </si>
  <si>
    <t>(1990) - single-member constituencies, FPTP (Election Law 1989)</t>
  </si>
  <si>
    <t>First past the post, single member districts, but with reservations for minorities in state and region parliaments (based on population), and 2-member constituencies in states/regions</t>
  </si>
  <si>
    <t>Indirect</t>
  </si>
  <si>
    <t>NS</t>
  </si>
  <si>
    <t>S51 - FPTP, except for seats reserved for women and non-Muslims (PR) (342 total including 60 for women and 10 for non-Muslims)</t>
  </si>
  <si>
    <t>As per 2001</t>
  </si>
  <si>
    <t>A6S5 -  House of Reps - FPTP; Senate MMP with nation-wide electorate</t>
  </si>
  <si>
    <t>A6S5 - House of Reps - Party-list PR with 20% by appointment with half of those for reserved classes, 2% threshold</t>
  </si>
  <si>
    <t>1955 election under PR, according to 1953 election law (Ellis in Colomer 2004: 497; and Compton 1953)</t>
  </si>
  <si>
    <t xml:space="preserve">1969 election law, PR with smaller constituencies, restrictions on parties. 1973 - By law only 3 parties allowed to contest elections. </t>
  </si>
  <si>
    <t>Not free elections - NS</t>
  </si>
  <si>
    <t>Res/MMP</t>
  </si>
  <si>
    <t>79+41</t>
  </si>
  <si>
    <t>78+38</t>
  </si>
  <si>
    <t>77+37</t>
  </si>
  <si>
    <t>76+36</t>
  </si>
  <si>
    <t>79+30</t>
  </si>
  <si>
    <t>91 2MC+16</t>
  </si>
  <si>
    <t>72 2MC+1 3MC+ 8(ST)</t>
  </si>
  <si>
    <t>75+38+6</t>
  </si>
  <si>
    <t>78+39</t>
  </si>
  <si>
    <t>including 27 seats in 1985</t>
  </si>
  <si>
    <t>including 13 seats in 1992</t>
  </si>
  <si>
    <t>76+41+3</t>
  </si>
  <si>
    <t>85+48</t>
  </si>
  <si>
    <t>See below</t>
  </si>
  <si>
    <t>Electoral system proportionality</t>
  </si>
  <si>
    <t>Partyless</t>
  </si>
  <si>
    <t>No score 1988-9, 0 from 1990, no score from 1991 to 2007</t>
  </si>
  <si>
    <t>Continued</t>
  </si>
  <si>
    <t>Not including local government</t>
  </si>
  <si>
    <t>Constitutional amendments (or legislation as applicable) that adjust or substantively impact, rather than abolish or add any of the above aspects can be scored as a an addition or subtraction of 0.25 (e.g. amendments which reduce the independence of the high court thereby reducing 'constitutionalism'</t>
  </si>
  <si>
    <t>ENPP</t>
  </si>
  <si>
    <t>ENPP parties</t>
  </si>
  <si>
    <t>ENPP alliances</t>
  </si>
  <si>
    <t>PARTIES AND ELECTIONS</t>
  </si>
  <si>
    <t>10/GI</t>
  </si>
  <si>
    <t>Merged Northern and Eastern Provinces</t>
  </si>
  <si>
    <t>19th Amendment restores constitutional council's independence</t>
  </si>
  <si>
    <t>1956 - reorgnisation of state upon linguistic groups (14 states and 6 union territories)</t>
  </si>
  <si>
    <t>Telugu</t>
  </si>
  <si>
    <t>Reorganisation</t>
  </si>
  <si>
    <t>50% or more of the units are for minority ethnic groups (i.e. have a unit named after them, or they are the majority), but powers are symmetrical</t>
  </si>
  <si>
    <t>Dadra &amp; Nagar Haveli UT</t>
  </si>
  <si>
    <t>Goa UT, Nagaland, Pondicherry UT</t>
  </si>
  <si>
    <t>Assam</t>
  </si>
  <si>
    <t>Mizoram UT</t>
  </si>
  <si>
    <t>Sikkim</t>
  </si>
  <si>
    <t>Chattisgarh, Jharkhand, Uttarakhand</t>
  </si>
  <si>
    <t>Telangana</t>
  </si>
  <si>
    <t>Meghalaya, Manipur, Tripura</t>
  </si>
  <si>
    <t>Goa, Arunchal Pradesh, Mizoram all upgraded</t>
  </si>
  <si>
    <t>Haryana, Punjab</t>
  </si>
  <si>
    <t>Note: East Timor independence not scored</t>
  </si>
  <si>
    <t>0 to 1 X 10</t>
  </si>
  <si>
    <t>TOTAL - ELECTORAL SYSTEM PROPORTIONALITY</t>
  </si>
  <si>
    <t>Increase or decrease in proportion of units that are for minority ethnic groups, by constitutional amendment,  or other procedure</t>
  </si>
  <si>
    <t>ETHNICITY IN FEDERAL UNITS</t>
  </si>
  <si>
    <t>Ethnicity in federal units</t>
  </si>
  <si>
    <t>Party proportionality (10/GI)</t>
  </si>
  <si>
    <t>TOTAL -ETHNICITY IN FEDERAL UNITS</t>
  </si>
  <si>
    <t>Election</t>
  </si>
  <si>
    <t>Seats (total)</t>
  </si>
  <si>
    <t>Proportion</t>
  </si>
  <si>
    <t xml:space="preserve">Notes </t>
  </si>
  <si>
    <t>ELECTORAL SYSTEM PROPORTIONALITY</t>
  </si>
  <si>
    <t>New States &amp; Territories</t>
  </si>
  <si>
    <t>Emergency rule, courts undermined, constitution changed</t>
  </si>
  <si>
    <r>
      <rPr>
        <b/>
        <sz val="9"/>
        <color theme="1"/>
        <rFont val="Calibri Light"/>
        <family val="2"/>
      </rPr>
      <t>1971</t>
    </r>
    <r>
      <rPr>
        <sz val="9"/>
        <color theme="1"/>
        <rFont val="Calibri Light"/>
        <family val="2"/>
      </rPr>
      <t xml:space="preserve"> - Senate abolished </t>
    </r>
  </si>
  <si>
    <r>
      <t xml:space="preserve">Difficult to amend constitution (supermajority required, or veto right existing), </t>
    </r>
    <r>
      <rPr>
        <u/>
        <sz val="10"/>
        <color theme="1"/>
        <rFont val="Calibri Light"/>
        <family val="2"/>
      </rPr>
      <t xml:space="preserve">and </t>
    </r>
    <r>
      <rPr>
        <sz val="10"/>
        <color theme="1"/>
        <rFont val="Calibri Light"/>
        <family val="2"/>
      </rPr>
      <t xml:space="preserve">subject to independent review (e.g. via a supreme court) </t>
    </r>
  </si>
  <si>
    <r>
      <rPr>
        <b/>
        <sz val="10"/>
        <color theme="1"/>
        <rFont val="Calibri Light"/>
        <family val="2"/>
      </rPr>
      <t xml:space="preserve">Electoral system proportionality (ESP): </t>
    </r>
    <r>
      <rPr>
        <sz val="10"/>
        <color theme="1"/>
        <rFont val="Calibri Light"/>
        <family val="2"/>
      </rPr>
      <t>The proportion of seats that are: elected under a proportional representation electoral formula, reserved for certain groups, or elected from a multi-member constituency</t>
    </r>
  </si>
  <si>
    <r>
      <rPr>
        <b/>
        <sz val="10"/>
        <color theme="1"/>
        <rFont val="Calibri Light"/>
        <family val="2"/>
      </rPr>
      <t>Party proportionality</t>
    </r>
    <r>
      <rPr>
        <sz val="10"/>
        <color theme="1"/>
        <rFont val="Calibri Light"/>
        <family val="2"/>
      </rPr>
      <t xml:space="preserve">: 10/Gallagher Index (the square root of half the sum of the squares of the difference between percent of votes and percent of seats for each of the political parties) </t>
    </r>
  </si>
  <si>
    <r>
      <rPr>
        <b/>
        <sz val="10"/>
        <color theme="1"/>
        <rFont val="Calibri Light"/>
        <family val="2"/>
      </rPr>
      <t>Effective number of political parties (ENPP)</t>
    </r>
    <r>
      <rPr>
        <sz val="10"/>
        <color theme="1"/>
        <rFont val="Calibri Light"/>
        <family val="2"/>
      </rPr>
      <t>: Using the Laakso–Taagepera formula whereby the effective number of parties is equal to 1 divided by the sum of squared seat-shares of all parties in the given constellation</t>
    </r>
  </si>
  <si>
    <t>Amendments to reduce PR threshold to 5%</t>
  </si>
  <si>
    <t>Federally Administered Tribal Areas; FATA under executive authority of president; 247/8 - Supreme &amp; High Court jurisdiction does not extend to FATA</t>
  </si>
  <si>
    <t xml:space="preserve">S261: President nominates Chief Minister (CM) and state parliament cannot refuse; S40A/411: Emergency intervention powers; S226: Union Govt may decide matters of dispute between jurisdictions: S279 Self-Administered Zones subordinate to State and Union; S198: Legislative hierarchy established where the state laws are invalid so far as inconsistent with central laws; S262(l) CM responsible to President; </t>
  </si>
  <si>
    <t>Units established and listed in constitution but without specified powers</t>
  </si>
  <si>
    <t>Administrative only; or not including substantial powers (defined below)</t>
  </si>
  <si>
    <t>Substantial powers means: revenue/taxation; natural resources/land; education/language; police/security; or score an addition 0.25 for each of those four power 'types'</t>
  </si>
  <si>
    <t>Center is supreme and can direct units (single party system; military / authoritarian regime; or a constitutional hierarchy)</t>
  </si>
  <si>
    <t>Up to 4</t>
  </si>
  <si>
    <t>Or score 0.5 for each, and -0.5 if court is not independent</t>
  </si>
  <si>
    <t>Cumulative. Every 10% increase or decrease at provincial level equals 0.5 points, or 0.1 for autonomous regions/territories, up to a maximum of 5 (or 10 overall for this section), rounded</t>
  </si>
  <si>
    <r>
      <t xml:space="preserve">Includes autonomous areas / self administered zones with constitutionally defined territories or communities, </t>
    </r>
    <r>
      <rPr>
        <u/>
        <sz val="10"/>
        <color theme="1"/>
        <rFont val="Calibri Light"/>
        <family val="2"/>
      </rPr>
      <t xml:space="preserve">and </t>
    </r>
    <r>
      <rPr>
        <sz val="10"/>
        <color theme="1"/>
        <rFont val="Calibri Light"/>
        <family val="2"/>
      </rPr>
      <t>constitutionally defined powers</t>
    </r>
  </si>
  <si>
    <t>Includes autonomous areas / self administered zones with constitutionally defined territories or communities (but without constitutionally defined powers)</t>
  </si>
  <si>
    <t>Gallagher Index (GI)</t>
  </si>
  <si>
    <t>AX - Local Govts including provinces have specified powers, including revenue &amp; natural resources</t>
  </si>
  <si>
    <t>Local Govt under supervision of President</t>
  </si>
  <si>
    <t xml:space="preserve">Local govt/provinces based on mixture of identity and territory </t>
  </si>
  <si>
    <t xml:space="preserve">Provision for autonomous regions for Mindanao and Cordillera, enacted in 1989 for Mindanao including political prerogatives </t>
  </si>
  <si>
    <t>Score 2 from 1989 (Organic Law passage)</t>
  </si>
  <si>
    <t>Electoral - Mixture of first past the post and proportional representation, reserved seats</t>
  </si>
  <si>
    <t xml:space="preserve">165 deputies were elected by plurality in 13 multi‐member constituencies. Additionally, 14 representatives were drawn from various sectors plus 11 chosen by the president from cabinet </t>
  </si>
  <si>
    <t>1984 - Block‐voting abolished and number of constituencies increased (45 SMCs, 44 two‐member, nine three‐member, eight four‐member, two five‐member, three six‐member, and one seven‐member)</t>
  </si>
  <si>
    <t>As per 1966</t>
  </si>
  <si>
    <t>TOTAL - ETHNICITY IN FEDERAL UNITS</t>
  </si>
  <si>
    <t>S128 – Federal court has jurisdiction over disputes; S159 Amendment by super majority with special protections for Sabah and Sarawak</t>
  </si>
  <si>
    <t>As per 1999</t>
  </si>
  <si>
    <t>Regional Representation Council established, but role narrow (limited to regional issues - A22D)</t>
  </si>
  <si>
    <t>A24C - Constitutional Court determines disputes and consitency of laws etc; Only 50% plus required to change consitution (but 'provision relating to the unitary form of state may not be amended') (A37) - but in practice President controls judiciary via appt (see A31 of Law No. 14 of 1970 on Judicial Power)</t>
  </si>
  <si>
    <t>Unspecified</t>
  </si>
  <si>
    <t>As per Govt of India Act 1935, which includes substantial powers, but subject to Order of Governor General</t>
  </si>
  <si>
    <t>Sch 7 - Substantial list of powers for states</t>
  </si>
  <si>
    <t>Lower house FPTP, upper house, indirect electoral college of state lower houses (proportional but only after FPTP elections anyhow) A330 - reservation (using some 2 or 3 member constituencies and some reserved constituencies with majority population) proportionally based, to certain 'classes'</t>
  </si>
  <si>
    <t>India Independence Act, Constituent Assembly preparing new constituions</t>
  </si>
  <si>
    <t>States increase</t>
  </si>
  <si>
    <t>Territories increase</t>
  </si>
  <si>
    <t>Introduction of asymmetrical rights for certain units (Andhra Pradesh)</t>
  </si>
  <si>
    <t xml:space="preserve">Note: </t>
  </si>
  <si>
    <t>2MC= 2-member constituencies</t>
  </si>
  <si>
    <t>3MC=3-member constituencies</t>
  </si>
  <si>
    <t>ST=seats reserved for Scheduled Tribes</t>
  </si>
  <si>
    <t>SC=seats reserved for Scheduled Castes</t>
  </si>
  <si>
    <t>Breakdown (MMC, SC, ST)</t>
  </si>
  <si>
    <t>Hindi majority states</t>
  </si>
  <si>
    <t>Reset score</t>
  </si>
  <si>
    <t>Changed territories to states</t>
  </si>
  <si>
    <t>J &amp; U Hindi speaking states</t>
  </si>
  <si>
    <t>Most powers with federal govt. One-unit  Plan (West and East Pakistan)</t>
  </si>
  <si>
    <t>S122 - gives powers to governors, on advice of President, to disolve Provincial Assemblies and sack Chief Minister in exceptional but somewhat broad circumstances</t>
  </si>
  <si>
    <t>A175A - strengthens court appointment procedures</t>
  </si>
  <si>
    <t>A239 - Two-thirds majority required, plus majority of states for changes affecting federal boundaries; A184 - High Court has jurisdiction in federal disputes (but High Court lacking independence)</t>
  </si>
  <si>
    <t>Flexible</t>
  </si>
  <si>
    <t>NOTES / INTERIM EVENTS</t>
  </si>
  <si>
    <t>As per 1970</t>
  </si>
  <si>
    <t>As per 1970 but with new tribal areas added, and renaming of certain provinces</t>
  </si>
  <si>
    <t>As per 1956</t>
  </si>
  <si>
    <t>1976 - Baluchistan and Sind Court abolished, some minor changes to legislative lists</t>
  </si>
  <si>
    <t>S44 - national assembly can amend or replace constitution; S54-57 Constitutional Court</t>
  </si>
  <si>
    <t>S118 - Supreme court jurisdiction; S83-84 require 2/3rd to change or referendum for critical sections, but S84 provides a process to act unconstitutionally</t>
  </si>
  <si>
    <t>As per 1987. Note Northern and Eastern Provinces demerged on 1 Jan 2007</t>
  </si>
  <si>
    <t>S154P - Provincial judicial system; Sch 8 - List of powers, including concurrent.  List includes police, education, land, health, taxes but not key natural resources, nor having a provincial public service</t>
  </si>
  <si>
    <t>Unitary state</t>
  </si>
  <si>
    <t>S154B(2) - Provincial Governors appointed by the President, (but should act on advice of Chief Minister (S154B(8)(d)); S154J - emergency intervention powers (even pre-emptive); &amp; S154N if centre considers province can't govern; S154M - powers of provincial council from and subject to Parliament, which can amend with 2/3 majority</t>
  </si>
  <si>
    <t>As per 1988</t>
  </si>
  <si>
    <t>Sch 3: 7 main areas including taxation, education, security (including judicial), local govt, but little natural resources (note there is a requirement to consult relevant state minister re extractives)</t>
  </si>
  <si>
    <t>CH IX: Members of the Chamber of Nationalities join together according to where elected from to form the State Councils</t>
  </si>
  <si>
    <t>S94: Emergency intervention powers; S156: President approves state bill, but is obliged unless constitutional issues; S160(e.g.): President appoints the Head of States, on recommendation of Prime Minister (after consultation with State Council); S96: Ensures certain revenue goes to the states</t>
  </si>
  <si>
    <t>S209: Supermajority, and state veto of changes affecting their rights; High court interprets &amp; adjudicates disputes</t>
  </si>
  <si>
    <t>S53 - simple procedure for amendment; party is supreme</t>
  </si>
  <si>
    <t>S2-7: Defines three ethnically named and based states, with asymmetrical powers, along with a Burman core</t>
  </si>
  <si>
    <t>S31: Seven ethnic states and seven Burman states; symmetrical</t>
  </si>
  <si>
    <t>Political prerogatives for members of ethnic groups associated with states and divisions</t>
  </si>
  <si>
    <t>Federalism /states abolished</t>
  </si>
  <si>
    <t>FPTP (Constitution allows mixture of FPTP and MMC (depending on size) - S176, but electoral law of 1973 made single member districts</t>
  </si>
  <si>
    <t>S19 - Panchayat powers include education &amp; role in justice, but no revenue or significant land &amp; resource powers</t>
  </si>
  <si>
    <t>Power of centre absolute (see for example S10, 42, 55, 63)</t>
  </si>
  <si>
    <t xml:space="preserve">Mixture of territorial and identity based crtieria; S56 provision for autonomous regions to be created </t>
  </si>
  <si>
    <t xml:space="preserve">S56 - provision for autonomous regions to be created </t>
  </si>
  <si>
    <t>&lt;1</t>
  </si>
  <si>
    <t>0-10</t>
  </si>
  <si>
    <t>1=100%, with all results multiplied by 10 for correspondence with other scoring. Apply to lower (or unicameral) house of parliament only, exluding any military seats. Leave blank if no electoral system, or if one-party elections. Carry score until next election.</t>
  </si>
  <si>
    <t>Leave blank if no elected parliament. Carry score until next election.</t>
  </si>
  <si>
    <t>Including all parties that secured more than 1% or won more than one seat, except in the case of India, where are four seat threshold is used (due to the size of the legislature). Carry score until next election.</t>
  </si>
  <si>
    <t>Units are based on a mixture of territorial and identity based criteria (major ethnic group(s) are consolidated within a single boundary without creating a majority group, with or without ethnic naming), or are local units intentionally designed to cluster ethnicities</t>
  </si>
  <si>
    <t>Add one to any score if there are political perogatives (i.e. leaders or certain number of representatives need to be from a particular ethnic group)</t>
  </si>
  <si>
    <t>S56: Six ethnic-based self-administered territories (which have different powers &amp; different representation in upper house (1 v 12) (see S141). Note ethnic affairs ministries at provincial level only</t>
  </si>
  <si>
    <t>2001 - Papua granted special autonomy, split in 2003. 2005- Aceh autonomy changes create asymmetrical rights. Each at provincial level. Political perogatives included (e.g. head must be native A12a 2001 autonomy law)</t>
  </si>
  <si>
    <t>2003, add 0.1 (split of Papua), 2005, add 0.1 addition of Aceh asymmetrical rights. 2001  Political prerogatives (e.g. head must be native Papuan A12a 2001 autonomy law)</t>
  </si>
  <si>
    <t>ENPP and Gallagher Index calculated by author based on data in: Nohlen, D., Grotz, F., &amp; Hartmann, C. (Eds.). (2001a). Elections in Asia and the Pacific: A Data Handbook: Volume I: Middle East, Central Asia, and South Asia (Vol. I). Oxford: Oxford University Press; Nohlen, D., Grotz, F., &amp; Hartmann, C. (Eds.). (2001b). Elections in Asia and the Pacific: A Data Handbook: Volume II: South East Asia, East Asia, and the South Pacific (Vol. II). Oxford: Oxford University Press; General Election Commission of Indonesia (www.kpu.go.id); Ananta, A., Arifin, E. N., &amp; Suryadinata, L. (2004). Indonesian Electoral Behaviour: A Statistical Perspective. Singapore: Institute of Southeast Asian Studies; Election Commission of India, Statistical Reports on General Elections to the Lok Sabha (eci.gov.in/statistical-report/statistical-reports/); Election Commission of Malaysia (www.spr.gov.my/); International Crisis Group. (2015). The Myanmar Elections: Results and Implications. Yangon/Brussels: International Crisis Group; http://www.altsean.org/Research/2010/Key%20Facts/Results/Overall.ph; Election Commission Nepal (www.election.gov.np/election/np/); Election Commission of Pakistan (www.ecp.gov.pk/); Teehankee, J. (2002). Electoral Politics in the Philippines. In A. Croissant (Ed.), Electoral Politics in Southeast and East Asia (pp. 149-202). Singapore: Friedrich-Ebert-Stiftung; Republic of the Philippines Commission on Elections (http://www.comelec.gov.ph/); Election Commission of Sri Lanka/Department of Elections (www.slelections.gov.lk)</t>
  </si>
  <si>
    <t>Internal Conflict (Polity IV)</t>
  </si>
  <si>
    <t>z</t>
  </si>
  <si>
    <t>0 to 4</t>
  </si>
  <si>
    <t xml:space="preserve">0=One party-system or military rule; 1=one party only; 2=minimal winning Cabinet, with more than one party; 3=oversized with more than one party; 4=consensus (includes all the major actors) </t>
  </si>
  <si>
    <r>
      <rPr>
        <b/>
        <sz val="10"/>
        <color theme="1"/>
        <rFont val="Calibri Light"/>
        <family val="2"/>
      </rPr>
      <t xml:space="preserve">Executive Type: </t>
    </r>
    <r>
      <rPr>
        <sz val="10"/>
        <color theme="1"/>
        <rFont val="Calibri Light"/>
        <family val="2"/>
      </rPr>
      <t>Whether the executive (cabinet) is minimal (comprises only the number of parties required to form government) , oversized or consensus, based on Lijphart's (1999) typology.</t>
    </r>
  </si>
  <si>
    <t>0 to 10</t>
  </si>
  <si>
    <t>Executive type</t>
  </si>
  <si>
    <t>Prime Minister or defacto</t>
  </si>
  <si>
    <t xml:space="preserve">Year </t>
  </si>
  <si>
    <t>Parties</t>
  </si>
  <si>
    <t xml:space="preserve">Nehru   </t>
  </si>
  <si>
    <t>1947-52</t>
  </si>
  <si>
    <t>INC, SCF, PP, HM</t>
  </si>
  <si>
    <t>Nehru / Gandhi</t>
  </si>
  <si>
    <t>1952-77</t>
  </si>
  <si>
    <t>INC</t>
  </si>
  <si>
    <t>Desai</t>
  </si>
  <si>
    <t>1977-79</t>
  </si>
  <si>
    <t>Singh C</t>
  </si>
  <si>
    <t>1979-80</t>
  </si>
  <si>
    <t>JNP(S), IC(S)</t>
  </si>
  <si>
    <t>Ghandi I</t>
  </si>
  <si>
    <t>1980-84</t>
  </si>
  <si>
    <t>Ghandi R</t>
  </si>
  <si>
    <t>1984-89</t>
  </si>
  <si>
    <t>1989-90</t>
  </si>
  <si>
    <t>JD, TD, AGP (minority)</t>
  </si>
  <si>
    <t>Shekhar</t>
  </si>
  <si>
    <t>1990-91</t>
  </si>
  <si>
    <t>SJP(R), Janata Party</t>
  </si>
  <si>
    <t>Rao</t>
  </si>
  <si>
    <t>1991-96</t>
  </si>
  <si>
    <t>Vajpayee</t>
  </si>
  <si>
    <t>1996 (3 months)</t>
  </si>
  <si>
    <t>BJP, Shive Sena</t>
  </si>
  <si>
    <t>Gowda</t>
  </si>
  <si>
    <t>1996-97</t>
  </si>
  <si>
    <t>Janata Dal et al</t>
  </si>
  <si>
    <t>Gujral</t>
  </si>
  <si>
    <t>1997-98</t>
  </si>
  <si>
    <t>1998-2004</t>
  </si>
  <si>
    <t>BJP, JD (U),  LJP, Shiv Sena, DMK, AITC,</t>
  </si>
  <si>
    <t>2004-09</t>
  </si>
  <si>
    <t>INC, RLD, DMK, LJP, PMK</t>
  </si>
  <si>
    <t>2009-14</t>
  </si>
  <si>
    <t>INC, NCP, RLD</t>
  </si>
  <si>
    <t>Modi</t>
  </si>
  <si>
    <t>2014-19</t>
  </si>
  <si>
    <t>BJP, LJP, Shiv Sena, SAD, TV</t>
  </si>
  <si>
    <t>2019-</t>
  </si>
  <si>
    <t>Inclusive of religious communities, appointed</t>
  </si>
  <si>
    <t>Oversized but 2 parties only</t>
  </si>
  <si>
    <t>INDIA</t>
  </si>
  <si>
    <t>INDONESIA</t>
  </si>
  <si>
    <t>Sukarno (USI)</t>
  </si>
  <si>
    <t>Masyum, Parkindo, PNI</t>
  </si>
  <si>
    <t>Various</t>
  </si>
  <si>
    <t>1950-55</t>
  </si>
  <si>
    <t>5 to 7</t>
  </si>
  <si>
    <t>1955-59</t>
  </si>
  <si>
    <t>(no PKI)</t>
  </si>
  <si>
    <t>Sukarno / Suharto</t>
  </si>
  <si>
    <t>1960-97</t>
  </si>
  <si>
    <t>0 to 1</t>
  </si>
  <si>
    <t>Habibe</t>
  </si>
  <si>
    <t>1998-99</t>
  </si>
  <si>
    <t>Golkar, UDP, military</t>
  </si>
  <si>
    <t>Wahid</t>
  </si>
  <si>
    <t>1999-2001</t>
  </si>
  <si>
    <t xml:space="preserve">Consensus </t>
  </si>
  <si>
    <t>Sukarnoputri</t>
  </si>
  <si>
    <t>2001-2004</t>
  </si>
  <si>
    <t>IDPS, Golkar, NAP, CSP, UDP, NMP, JP, Military</t>
  </si>
  <si>
    <t>Yudhoyono</t>
  </si>
  <si>
    <t>2004-2009</t>
  </si>
  <si>
    <t>DP, Golkar, NAP (no IDPS)</t>
  </si>
  <si>
    <t>20014-19</t>
  </si>
  <si>
    <t>IDPS, ND, NA, PC, Golkar, NAP</t>
  </si>
  <si>
    <t>MALAYSIA</t>
  </si>
  <si>
    <t>Rahman</t>
  </si>
  <si>
    <t>1957-59</t>
  </si>
  <si>
    <t>1959-70</t>
  </si>
  <si>
    <t>Abdul Razak</t>
  </si>
  <si>
    <t>1970-76</t>
  </si>
  <si>
    <t>5+</t>
  </si>
  <si>
    <t>Hussein Onn</t>
  </si>
  <si>
    <t>1976-81</t>
  </si>
  <si>
    <t>10,9</t>
  </si>
  <si>
    <t>Mahathir</t>
  </si>
  <si>
    <t>1981-2003</t>
  </si>
  <si>
    <t>9, 12</t>
  </si>
  <si>
    <t>Abdullah</t>
  </si>
  <si>
    <t>8,7,6</t>
  </si>
  <si>
    <t>Najib 1</t>
  </si>
  <si>
    <t>2009-13</t>
  </si>
  <si>
    <t>Najib 2</t>
  </si>
  <si>
    <t>2013-18</t>
  </si>
  <si>
    <t>Mahatir</t>
  </si>
  <si>
    <t>2018-</t>
  </si>
  <si>
    <t>PKR, DAP, BERSATU, AMANAH, WARISAN, HINDRAF</t>
  </si>
  <si>
    <t>MYANMAR</t>
  </si>
  <si>
    <t>U Nu</t>
  </si>
  <si>
    <t>Ne Win</t>
  </si>
  <si>
    <t>Ne Win (San Yu from 1981)</t>
  </si>
  <si>
    <t>Than Shwe, Thein Sein mostly</t>
  </si>
  <si>
    <t>Htin Kyaw (Aung San Suu Kyi)</t>
  </si>
  <si>
    <t>1948-1958</t>
  </si>
  <si>
    <t>1958-60</t>
  </si>
  <si>
    <t>1961-62</t>
  </si>
  <si>
    <t>1962-1988</t>
  </si>
  <si>
    <t>1988-2009</t>
  </si>
  <si>
    <t>2010-2016</t>
  </si>
  <si>
    <t>Anti‐Fascist People's Freedom League</t>
  </si>
  <si>
    <t>Military caretaker</t>
  </si>
  <si>
    <t>Burma Socialist Program Party</t>
  </si>
  <si>
    <t>State Law &amp; Order Council / State Peace &amp; Development Council</t>
  </si>
  <si>
    <t>USDP, military</t>
  </si>
  <si>
    <t>NLD, plus USDP, military, MNP and independents</t>
  </si>
  <si>
    <t>1+</t>
  </si>
  <si>
    <t>4+</t>
  </si>
  <si>
    <t>NEPAL</t>
  </si>
  <si>
    <t>1948-50</t>
  </si>
  <si>
    <t>Rana</t>
  </si>
  <si>
    <t xml:space="preserve">Ranas, </t>
  </si>
  <si>
    <t xml:space="preserve">Five Ranas and five Nepali Congress </t>
  </si>
  <si>
    <t>MP Koirala</t>
  </si>
  <si>
    <t>Nepali Congress plus independents</t>
  </si>
  <si>
    <t>1953-55</t>
  </si>
  <si>
    <t>RPP (NC offshoot/royalists)</t>
  </si>
  <si>
    <t>KI Singh</t>
  </si>
  <si>
    <t>NC offshoot</t>
  </si>
  <si>
    <t>1957-58</t>
  </si>
  <si>
    <t>Council of Advisors</t>
  </si>
  <si>
    <t>BP Koirala</t>
  </si>
  <si>
    <t xml:space="preserve">Nepali Congress  </t>
  </si>
  <si>
    <t>1960-89</t>
  </si>
  <si>
    <t>Partyless Panchayat</t>
  </si>
  <si>
    <t xml:space="preserve">KP Bhattarai </t>
  </si>
  <si>
    <t>Nepali Congress &amp; United Leftist Front</t>
  </si>
  <si>
    <t>1991-94</t>
  </si>
  <si>
    <t>GP Koirala</t>
  </si>
  <si>
    <t>Nepali Congress</t>
  </si>
  <si>
    <t>1994-95</t>
  </si>
  <si>
    <t>MM Adhikari</t>
  </si>
  <si>
    <t>CPN (UML)</t>
  </si>
  <si>
    <t>SB Dueba</t>
  </si>
  <si>
    <t>Nepali Congress, RPP &amp; NSP</t>
  </si>
  <si>
    <t>LB Chand</t>
  </si>
  <si>
    <t>RPP &amp; CPN (UML)</t>
  </si>
  <si>
    <t>SB Thapa</t>
  </si>
  <si>
    <t xml:space="preserve">RPP &amp; NC  </t>
  </si>
  <si>
    <t>Minority government of NC (12/04/1998) which was later joined by NCP(ML), the latter split off from CPN (UML) in early 1998. The NCP (ML) later left the government and was replaced by CPN (UML) and NSP (23/12/1998).</t>
  </si>
  <si>
    <t>1,2,3</t>
  </si>
  <si>
    <t>KP Bhattarai till 200 then GP Koirala</t>
  </si>
  <si>
    <t>NC</t>
  </si>
  <si>
    <t>2000-01</t>
  </si>
  <si>
    <t xml:space="preserve">partyless   </t>
  </si>
  <si>
    <t>2004-05</t>
  </si>
  <si>
    <t>NC, CPN (ML), RPP, NSP, CPN (UML) king reps</t>
  </si>
  <si>
    <t>King</t>
  </si>
  <si>
    <t>king</t>
  </si>
  <si>
    <t>2006-2007</t>
  </si>
  <si>
    <t xml:space="preserve">NC, CPN (UML), RPP, CPN-ML,  NSP-A, Maoists, Madheshi Morcha </t>
  </si>
  <si>
    <t>PK Dahal</t>
  </si>
  <si>
    <t>Maoists, CPN (UML), MPRF, + small parties</t>
  </si>
  <si>
    <t>3+</t>
  </si>
  <si>
    <t>2009-10</t>
  </si>
  <si>
    <t xml:space="preserve">MK Nepal </t>
  </si>
  <si>
    <t>NC, CPN (UML), MJAF, plus small parties</t>
  </si>
  <si>
    <t>J Khanal</t>
  </si>
  <si>
    <t xml:space="preserve">CPN (UML), Maoists  </t>
  </si>
  <si>
    <t>B Bhattarai</t>
  </si>
  <si>
    <t>Maoists, SLMM (7-parties alliance)</t>
  </si>
  <si>
    <t>KR Regmi</t>
  </si>
  <si>
    <t>National consensus technocratic government</t>
  </si>
  <si>
    <t>2014-15</t>
  </si>
  <si>
    <t>S Koirala</t>
  </si>
  <si>
    <t xml:space="preserve">NC, CPN (UML)  </t>
  </si>
  <si>
    <t>2015-17</t>
  </si>
  <si>
    <t>KP Oli (&amp; PK Dahal)</t>
  </si>
  <si>
    <t>CPN (UML), Maoists, RPPN, MJAFN, BSP, MSPN, Rastriya Janamorcha</t>
  </si>
  <si>
    <t>CPN (UML), Nepali Congress, Nepal Loktantrik Forum, RPP, NCP (United)</t>
  </si>
  <si>
    <t xml:space="preserve">KP Oli   </t>
  </si>
  <si>
    <t>PAKISTAN</t>
  </si>
  <si>
    <t>Khan LA</t>
  </si>
  <si>
    <t>1947-51</t>
  </si>
  <si>
    <t xml:space="preserve">ML  </t>
  </si>
  <si>
    <t>Khawaja</t>
  </si>
  <si>
    <t>1951-53</t>
  </si>
  <si>
    <t>2+</t>
  </si>
  <si>
    <t>ML, KPP</t>
  </si>
  <si>
    <t>Bogra</t>
  </si>
  <si>
    <t>1953-54</t>
  </si>
  <si>
    <t>Sacked the government</t>
  </si>
  <si>
    <t>1955-57</t>
  </si>
  <si>
    <t>Khan</t>
  </si>
  <si>
    <t xml:space="preserve">AL, NAP, KSP, </t>
  </si>
  <si>
    <t>Military</t>
  </si>
  <si>
    <t>1958-71</t>
  </si>
  <si>
    <t>Nurul Amin</t>
  </si>
  <si>
    <t>AL</t>
  </si>
  <si>
    <t>Caretaker/Military</t>
  </si>
  <si>
    <t>Bhutto Z</t>
  </si>
  <si>
    <t>1973-78</t>
  </si>
  <si>
    <t>Zia-Ul-Haq</t>
  </si>
  <si>
    <t>1978-88</t>
  </si>
  <si>
    <t>Zulfiqar (Zia)</t>
  </si>
  <si>
    <t>1985-88</t>
  </si>
  <si>
    <t>Civilian</t>
  </si>
  <si>
    <t xml:space="preserve">Bhutto </t>
  </si>
  <si>
    <t>1988-90</t>
  </si>
  <si>
    <t>PPP, MQM (to 89), others</t>
  </si>
  <si>
    <t>Sharif</t>
  </si>
  <si>
    <t>1990-93</t>
  </si>
  <si>
    <t>PML(N)</t>
  </si>
  <si>
    <t>1994-96</t>
  </si>
  <si>
    <t>1997-99</t>
  </si>
  <si>
    <t>Musharaff</t>
  </si>
  <si>
    <t>1999-02</t>
  </si>
  <si>
    <t>Jamali, Aziz</t>
  </si>
  <si>
    <t>2002-2004-07</t>
  </si>
  <si>
    <t>Gillani</t>
  </si>
  <si>
    <t>2008-12</t>
  </si>
  <si>
    <t>PPP, PML(Q), ANP, MQM, JUI</t>
  </si>
  <si>
    <t>2013-17</t>
  </si>
  <si>
    <t>PML-N, PML-F, NPP</t>
  </si>
  <si>
    <t>Imran Khan</t>
  </si>
  <si>
    <t>PTI, AML, MQM(P), PML(Q), BAP, GDA</t>
  </si>
  <si>
    <t>PHILIPPINES</t>
  </si>
  <si>
    <t>Quirino</t>
  </si>
  <si>
    <t>1948-53</t>
  </si>
  <si>
    <t>Civilians/Presidential</t>
  </si>
  <si>
    <t>Magsaysay</t>
  </si>
  <si>
    <t>1954-57</t>
  </si>
  <si>
    <t xml:space="preserve">Garcia </t>
  </si>
  <si>
    <t>1957-61</t>
  </si>
  <si>
    <t>Macapagal</t>
  </si>
  <si>
    <t>1961-65</t>
  </si>
  <si>
    <t>Marcos</t>
  </si>
  <si>
    <t>1965-86</t>
  </si>
  <si>
    <t>Authoritarian</t>
  </si>
  <si>
    <t>Aquino</t>
  </si>
  <si>
    <t>1986-92</t>
  </si>
  <si>
    <t>LP, NP, Laban, Nacionalista</t>
  </si>
  <si>
    <t>Coalition of opposition parties</t>
  </si>
  <si>
    <t>Ramos</t>
  </si>
  <si>
    <t>1992-98</t>
  </si>
  <si>
    <t>Lakas, NPC, PDR-LM</t>
  </si>
  <si>
    <t>And 3 from 1995-98 due to supermajority</t>
  </si>
  <si>
    <t>Estrada</t>
  </si>
  <si>
    <t>1998-2001</t>
  </si>
  <si>
    <t>PMP, Lakas, LDP,</t>
  </si>
  <si>
    <t>Only needed Lakas but gained supermajority</t>
  </si>
  <si>
    <t>Arroyo</t>
  </si>
  <si>
    <t>2001-10</t>
  </si>
  <si>
    <t>Lakas CMD-1/II</t>
  </si>
  <si>
    <t>Minority position, party swapping</t>
  </si>
  <si>
    <t>Aquino III</t>
  </si>
  <si>
    <t>2010-16</t>
  </si>
  <si>
    <t>LP</t>
  </si>
  <si>
    <t>Duterte</t>
  </si>
  <si>
    <t>2016-</t>
  </si>
  <si>
    <t>PDP-L, NP, LP, NDF, (Anakpawis)</t>
  </si>
  <si>
    <t>SRI LANKA</t>
  </si>
  <si>
    <t>DS Senanayake</t>
  </si>
  <si>
    <t>Dudley Senanayake</t>
  </si>
  <si>
    <t>John Kotelawala</t>
  </si>
  <si>
    <t>SWRD Bandaranaike</t>
  </si>
  <si>
    <t>W Dahanyake</t>
  </si>
  <si>
    <t>Sirimavo Bandranaike</t>
  </si>
  <si>
    <t>JR Jayawardene</t>
  </si>
  <si>
    <t>R Premadasa</t>
  </si>
  <si>
    <t>DB Wijetunga</t>
  </si>
  <si>
    <t>Chandrika Kumaratunga</t>
  </si>
  <si>
    <t>M Rajapaksa</t>
  </si>
  <si>
    <t>MR Siresena</t>
  </si>
  <si>
    <t>1947-52 (March)</t>
  </si>
  <si>
    <t>1952-53 (Sept)</t>
  </si>
  <si>
    <t>1953-1956 (April)</t>
  </si>
  <si>
    <t>1956-1959 (Sep)</t>
  </si>
  <si>
    <t>1959-1960</t>
  </si>
  <si>
    <t>(Mar-July) 1960</t>
  </si>
  <si>
    <t>1960-1965 (Mar)</t>
  </si>
  <si>
    <t>1965-1970 (May)</t>
  </si>
  <si>
    <t>1970-1977 (July)</t>
  </si>
  <si>
    <t>1977-1988 (Dec)</t>
  </si>
  <si>
    <t>1988-1993 (May)</t>
  </si>
  <si>
    <t>1993-1994 (Nov)</t>
  </si>
  <si>
    <t>1994-2005 (Nov)</t>
  </si>
  <si>
    <t>2005-2015</t>
  </si>
  <si>
    <t>United National Party (UNP), All Ceylon Tamil Congress</t>
  </si>
  <si>
    <t>UNP</t>
  </si>
  <si>
    <t>Sri Lanka Freedom Party (SLFP), Sinhala Language Front, VLSSP (MEP coalition)</t>
  </si>
  <si>
    <t>SLFP, SLF, VLSSP (MEP Coalition)</t>
  </si>
  <si>
    <t>UNP, Federal Party</t>
  </si>
  <si>
    <t>SLFP</t>
  </si>
  <si>
    <t>UNP, ITAK, Tamil Congress, MEP, JVP, SLFSP)</t>
  </si>
  <si>
    <t xml:space="preserve">United Front (UF), coalition of SLFP,  LSSP and the Communist Party </t>
  </si>
  <si>
    <t>UNP, Ceylon Worker Congress (CWC)</t>
  </si>
  <si>
    <t>UNP, CWC</t>
  </si>
  <si>
    <t>PA (SLFP, DVJP, LSSP, SLMP, EPDP, SLMC) (+1 other later)</t>
  </si>
  <si>
    <t>UPFA (SLFP + 8), SLMC, Jathika Hela Urumaya, EPDP</t>
  </si>
  <si>
    <t>17+</t>
  </si>
  <si>
    <t>UNFGG (UNP+11), SLFP, SLMC, ACMC, NFF, CWC</t>
  </si>
  <si>
    <t>alliances</t>
  </si>
  <si>
    <r>
      <rPr>
        <b/>
        <sz val="10"/>
        <color theme="1"/>
        <rFont val="Calibri Light"/>
        <family val="2"/>
      </rPr>
      <t xml:space="preserve">Democracy: </t>
    </r>
    <r>
      <rPr>
        <sz val="10"/>
        <color theme="1"/>
        <rFont val="Calibri Light"/>
        <family val="2"/>
      </rPr>
      <t xml:space="preserve">Using the Polity5 Project’s Political Regime Characteristics and Transitions, 1800-2018 data, specificially DEMOC (Institutionalized Democracy) (Marshall, Gurr &amp; Jaggers 2019).  </t>
    </r>
  </si>
  <si>
    <t>Marshall, M. G., Gurr, T. R., &amp; Jaggers, K. (2019). Political Regime Characteristics and Transitions, 1800-2018. Retrieved from: http://www.systemicpeace.org/polity/polity5.htm</t>
  </si>
  <si>
    <t>Based on legislative change dates</t>
  </si>
  <si>
    <r>
      <rPr>
        <b/>
        <sz val="10"/>
        <color theme="1"/>
        <rFont val="Calibri Light"/>
        <family val="2"/>
      </rPr>
      <t xml:space="preserve">Internal Conflict: </t>
    </r>
    <r>
      <rPr>
        <sz val="10"/>
        <color theme="1"/>
        <rFont val="Calibri Light"/>
        <family val="2"/>
      </rPr>
      <t>Using the Centre for Systemic Peace's Major Episodes of Political Violence CIVTOT variable, which combines measure of internal conflict involving the state (e.g. ethnic violence, civil war) (Marshall, Gurr &amp; Jaggers 2019).</t>
    </r>
  </si>
  <si>
    <t>Marshall, M.G., 2019. Major Episodes of Political Violence (MEPV) and Conflict Regions 1946-2018, Centre for Systemic Peace
https://www.systemicpeace.org/inscrdata.html</t>
  </si>
  <si>
    <t>BJP, LJP, Shiv Sena, SAD</t>
  </si>
  <si>
    <t>No TNA</t>
  </si>
  <si>
    <t>Not scored, too shortlived</t>
  </si>
  <si>
    <t>Unelected</t>
  </si>
  <si>
    <t>PPP, others</t>
  </si>
  <si>
    <t>UNMO, MIC, MCA, (all except 1 seat)</t>
  </si>
  <si>
    <t>UNMO, MIC, MCA</t>
  </si>
  <si>
    <t>UNMO, MIC, MCA+</t>
  </si>
  <si>
    <t>CPN United, FSF (later Samajbadi Party)</t>
  </si>
  <si>
    <t>Singh VP</t>
  </si>
  <si>
    <t>Singh MM</t>
  </si>
  <si>
    <t>Janata Party, AD</t>
  </si>
  <si>
    <t>Widodo</t>
  </si>
  <si>
    <t>PML(Q), PML(N), MMA, MQM, PPP</t>
  </si>
  <si>
    <t>2018-20</t>
  </si>
  <si>
    <t>2015-2019</t>
  </si>
  <si>
    <t>G Rajapaksa</t>
  </si>
  <si>
    <t>SLPP, SLFP, CWC, MEP, EPDP, JNP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</si>
</sst>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9]General"/>
    <numFmt numFmtId="165" formatCode="0.0"/>
    <numFmt numFmtId="166" formatCode="0.00000"/>
    <numFmt numFmtId="167" formatCode="0.000"/>
  </numFmts>
  <fonts count="14" x14ac:knownFonts="1">
    <font>
      <sz val="11"/>
      <color theme="1"/>
      <name val="Calibri"/>
      <family val="2"/>
      <scheme val="minor"/>
    </font>
    <font>
      <b/>
      <sz val="11"/>
      <color theme="1"/>
      <name val="Calibri"/>
      <family val="2"/>
      <scheme val="minor"/>
    </font>
    <font>
      <sz val="11"/>
      <color rgb="FF000000"/>
      <name val="Calibri"/>
      <family val="2"/>
    </font>
    <font>
      <b/>
      <sz val="11"/>
      <color theme="1"/>
      <name val="Calibri Light"/>
      <family val="2"/>
    </font>
    <font>
      <sz val="9"/>
      <color theme="1"/>
      <name val="Calibri Light"/>
      <family val="2"/>
    </font>
    <font>
      <b/>
      <sz val="9"/>
      <color theme="1"/>
      <name val="Calibri Light"/>
      <family val="2"/>
    </font>
    <font>
      <sz val="11"/>
      <color theme="1"/>
      <name val="Calibri Light"/>
      <family val="2"/>
    </font>
    <font>
      <i/>
      <sz val="9"/>
      <color theme="1"/>
      <name val="Calibri Light"/>
      <family val="2"/>
    </font>
    <font>
      <sz val="10"/>
      <color theme="1"/>
      <name val="Calibri Light"/>
      <family val="2"/>
    </font>
    <font>
      <sz val="9"/>
      <color rgb="FF000000"/>
      <name val="Calibri Light"/>
      <family val="2"/>
    </font>
    <font>
      <b/>
      <sz val="10"/>
      <color theme="1"/>
      <name val="Calibri Light"/>
      <family val="2"/>
    </font>
    <font>
      <b/>
      <sz val="10"/>
      <color rgb="FF000000"/>
      <name val="Calibri Light"/>
      <family val="2"/>
    </font>
    <font>
      <u/>
      <sz val="10"/>
      <color theme="1"/>
      <name val="Calibri Light"/>
      <family val="2"/>
    </font>
    <font>
      <sz val="10"/>
      <name val="Calibri Light"/>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4" fontId="2" fillId="0" borderId="0"/>
  </cellStyleXfs>
  <cellXfs count="125">
    <xf numFmtId="0" fontId="0" fillId="0" borderId="0" xfId="0"/>
    <xf numFmtId="0" fontId="1" fillId="2" borderId="0" xfId="0" applyFont="1" applyFill="1" applyAlignment="1">
      <alignment horizontal="center"/>
    </xf>
    <xf numFmtId="0" fontId="0" fillId="0" borderId="0" xfId="0" applyBorder="1"/>
    <xf numFmtId="0" fontId="0" fillId="0" borderId="7" xfId="0" applyBorder="1"/>
    <xf numFmtId="0" fontId="0" fillId="0" borderId="8" xfId="0" applyFont="1" applyBorder="1"/>
    <xf numFmtId="0" fontId="0" fillId="0" borderId="6" xfId="0" applyBorder="1"/>
    <xf numFmtId="0" fontId="1" fillId="0" borderId="0" xfId="0" applyFont="1"/>
    <xf numFmtId="0" fontId="5" fillId="3" borderId="1" xfId="0" applyFont="1" applyFill="1" applyBorder="1" applyAlignment="1">
      <alignment vertical="center" wrapText="1"/>
    </xf>
    <xf numFmtId="0" fontId="4" fillId="0" borderId="1" xfId="0" applyFont="1" applyBorder="1" applyAlignment="1">
      <alignment vertical="center" wrapText="1"/>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4" fillId="0" borderId="1" xfId="0" applyFont="1" applyFill="1" applyBorder="1" applyAlignment="1">
      <alignment vertical="center" wrapText="1"/>
    </xf>
    <xf numFmtId="0" fontId="3" fillId="2" borderId="0" xfId="0" applyFont="1" applyFill="1" applyAlignment="1">
      <alignment horizontal="center"/>
    </xf>
    <xf numFmtId="0" fontId="6" fillId="0" borderId="0" xfId="0" applyFont="1"/>
    <xf numFmtId="0" fontId="4" fillId="0" borderId="0" xfId="0" applyFont="1" applyBorder="1" applyAlignment="1">
      <alignment wrapText="1"/>
    </xf>
    <xf numFmtId="0" fontId="4" fillId="0" borderId="2" xfId="0" applyFont="1" applyFill="1" applyBorder="1" applyAlignment="1">
      <alignment wrapText="1"/>
    </xf>
    <xf numFmtId="0" fontId="4" fillId="0" borderId="10" xfId="0" applyFont="1" applyFill="1" applyBorder="1" applyAlignment="1">
      <alignment wrapText="1"/>
    </xf>
    <xf numFmtId="0" fontId="4" fillId="0" borderId="9" xfId="0" applyFont="1" applyFill="1" applyBorder="1" applyAlignment="1">
      <alignment wrapText="1"/>
    </xf>
    <xf numFmtId="0" fontId="4" fillId="0" borderId="12" xfId="0" applyFont="1" applyFill="1" applyBorder="1" applyAlignment="1">
      <alignment wrapText="1"/>
    </xf>
    <xf numFmtId="0" fontId="4" fillId="0" borderId="0" xfId="0" applyFont="1"/>
    <xf numFmtId="0" fontId="5" fillId="0" borderId="0" xfId="0" applyFont="1"/>
    <xf numFmtId="0" fontId="4" fillId="3" borderId="1" xfId="0" applyFont="1" applyFill="1" applyBorder="1"/>
    <xf numFmtId="0" fontId="4" fillId="0" borderId="10" xfId="0" applyFont="1" applyBorder="1"/>
    <xf numFmtId="0" fontId="4" fillId="0" borderId="0" xfId="0" applyFont="1" applyBorder="1"/>
    <xf numFmtId="0" fontId="4" fillId="0" borderId="11" xfId="0" applyFont="1" applyBorder="1"/>
    <xf numFmtId="0" fontId="4" fillId="0" borderId="12" xfId="0" applyFont="1" applyBorder="1"/>
    <xf numFmtId="0" fontId="4" fillId="0" borderId="13" xfId="0" applyFont="1" applyBorder="1"/>
    <xf numFmtId="0" fontId="5" fillId="2" borderId="1" xfId="0" applyFont="1" applyFill="1" applyBorder="1" applyAlignment="1">
      <alignment horizontal="center" vertical="center"/>
    </xf>
    <xf numFmtId="0" fontId="4" fillId="3" borderId="1" xfId="0" applyFont="1" applyFill="1" applyBorder="1" applyAlignment="1">
      <alignment vertical="center"/>
    </xf>
    <xf numFmtId="0" fontId="8" fillId="0" borderId="1" xfId="0" applyFont="1" applyBorder="1" applyAlignment="1">
      <alignment wrapText="1"/>
    </xf>
    <xf numFmtId="0" fontId="10" fillId="0" borderId="8" xfId="0" applyFont="1" applyBorder="1"/>
    <xf numFmtId="0" fontId="8" fillId="0" borderId="8" xfId="0" applyFont="1" applyBorder="1"/>
    <xf numFmtId="164" fontId="11" fillId="0" borderId="8" xfId="1" applyFont="1" applyFill="1" applyBorder="1" applyAlignment="1">
      <alignment horizontal="center"/>
    </xf>
    <xf numFmtId="0" fontId="10" fillId="0" borderId="0" xfId="0" applyFont="1"/>
    <xf numFmtId="0" fontId="8" fillId="0" borderId="0" xfId="0" applyFont="1"/>
    <xf numFmtId="165" fontId="8" fillId="0" borderId="0" xfId="0" applyNumberFormat="1" applyFont="1"/>
    <xf numFmtId="0" fontId="8" fillId="0" borderId="0" xfId="0" applyFont="1" applyBorder="1"/>
    <xf numFmtId="0" fontId="10" fillId="0" borderId="6" xfId="0" applyFont="1" applyBorder="1"/>
    <xf numFmtId="0" fontId="8" fillId="0" borderId="6" xfId="0" applyFont="1" applyBorder="1"/>
    <xf numFmtId="165" fontId="8" fillId="0" borderId="6" xfId="0" applyNumberFormat="1" applyFont="1" applyBorder="1"/>
    <xf numFmtId="0" fontId="10" fillId="0" borderId="0" xfId="0" applyFont="1" applyBorder="1"/>
    <xf numFmtId="0" fontId="10" fillId="0" borderId="7" xfId="0" applyFont="1" applyBorder="1"/>
    <xf numFmtId="0" fontId="8" fillId="0" borderId="7" xfId="0" applyFont="1" applyBorder="1"/>
    <xf numFmtId="0" fontId="10" fillId="0" borderId="8" xfId="0" applyFont="1" applyFill="1" applyBorder="1"/>
    <xf numFmtId="165" fontId="8" fillId="0" borderId="0" xfId="0" applyNumberFormat="1" applyFont="1" applyBorder="1"/>
    <xf numFmtId="165" fontId="8" fillId="0" borderId="7" xfId="0" applyNumberFormat="1" applyFont="1" applyBorder="1"/>
    <xf numFmtId="0" fontId="10" fillId="3" borderId="1" xfId="0" applyFont="1" applyFill="1" applyBorder="1" applyAlignment="1">
      <alignment horizontal="center" wrapText="1"/>
    </xf>
    <xf numFmtId="0" fontId="8" fillId="0" borderId="1" xfId="0" applyFont="1" applyFill="1" applyBorder="1" applyAlignment="1">
      <alignment wrapText="1"/>
    </xf>
    <xf numFmtId="0" fontId="8" fillId="0" borderId="1" xfId="0" applyFont="1" applyBorder="1" applyAlignment="1">
      <alignment horizontal="right" wrapText="1"/>
    </xf>
    <xf numFmtId="0" fontId="8" fillId="4" borderId="1" xfId="0" applyFont="1" applyFill="1" applyBorder="1" applyAlignment="1">
      <alignment horizontal="right"/>
    </xf>
    <xf numFmtId="0" fontId="13" fillId="0" borderId="0" xfId="0" applyFont="1" applyFill="1"/>
    <xf numFmtId="0" fontId="10" fillId="3" borderId="3" xfId="0" applyFont="1" applyFill="1" applyBorder="1" applyAlignment="1">
      <alignment horizontal="center" wrapText="1"/>
    </xf>
    <xf numFmtId="0" fontId="8" fillId="0" borderId="1" xfId="0" applyFont="1" applyBorder="1" applyAlignment="1">
      <alignment horizontal="left" wrapText="1"/>
    </xf>
    <xf numFmtId="0" fontId="8" fillId="0" borderId="1" xfId="0" applyFont="1" applyFill="1" applyBorder="1" applyAlignment="1">
      <alignment horizontal="left" wrapText="1"/>
    </xf>
    <xf numFmtId="0" fontId="8" fillId="0" borderId="1" xfId="0" applyFont="1" applyBorder="1" applyAlignment="1"/>
    <xf numFmtId="0" fontId="8" fillId="4" borderId="1" xfId="0" applyFont="1" applyFill="1" applyBorder="1" applyAlignment="1"/>
    <xf numFmtId="0" fontId="8" fillId="0" borderId="1" xfId="0" applyFont="1" applyFill="1" applyBorder="1" applyAlignment="1"/>
    <xf numFmtId="0" fontId="8" fillId="4" borderId="1" xfId="0" applyFont="1" applyFill="1" applyBorder="1" applyAlignment="1">
      <alignment wrapText="1"/>
    </xf>
    <xf numFmtId="0" fontId="5" fillId="2" borderId="1" xfId="0" applyFont="1" applyFill="1" applyBorder="1" applyAlignment="1">
      <alignment horizontal="center" vertical="center" wrapText="1"/>
    </xf>
    <xf numFmtId="0" fontId="4" fillId="0" borderId="1" xfId="0" applyFont="1" applyBorder="1" applyAlignment="1">
      <alignment vertical="center"/>
    </xf>
    <xf numFmtId="0" fontId="4" fillId="4" borderId="1" xfId="0" applyFont="1" applyFill="1" applyBorder="1" applyAlignment="1">
      <alignment vertical="center"/>
    </xf>
    <xf numFmtId="0" fontId="4" fillId="0" borderId="0" xfId="0" applyFont="1" applyAlignment="1">
      <alignment vertical="center"/>
    </xf>
    <xf numFmtId="0" fontId="9" fillId="0" borderId="1" xfId="0" applyFont="1" applyBorder="1" applyAlignment="1">
      <alignment vertical="center" wrapText="1"/>
    </xf>
    <xf numFmtId="0" fontId="1" fillId="2" borderId="0" xfId="0" applyFont="1" applyFill="1" applyAlignment="1">
      <alignment horizontal="center" vertical="center"/>
    </xf>
    <xf numFmtId="0" fontId="0" fillId="0" borderId="0" xfId="0" applyAlignment="1">
      <alignment vertical="center"/>
    </xf>
    <xf numFmtId="0" fontId="4" fillId="0" borderId="2" xfId="0" applyFont="1" applyFill="1" applyBorder="1" applyAlignment="1">
      <alignment vertical="center" wrapText="1"/>
    </xf>
    <xf numFmtId="0" fontId="4" fillId="0" borderId="1" xfId="0" quotePrefix="1" applyFont="1"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wrapText="1"/>
    </xf>
    <xf numFmtId="0" fontId="0" fillId="0" borderId="0" xfId="0" applyAlignment="1"/>
    <xf numFmtId="0" fontId="7" fillId="4" borderId="1" xfId="0" applyFont="1" applyFill="1" applyBorder="1" applyAlignment="1">
      <alignment vertical="center" wrapText="1"/>
    </xf>
    <xf numFmtId="166" fontId="4" fillId="0" borderId="1" xfId="0" applyNumberFormat="1" applyFont="1" applyBorder="1" applyAlignment="1">
      <alignment vertical="center"/>
    </xf>
    <xf numFmtId="166" fontId="4" fillId="3" borderId="1" xfId="0" applyNumberFormat="1" applyFont="1" applyFill="1" applyBorder="1" applyAlignment="1">
      <alignment vertical="center"/>
    </xf>
    <xf numFmtId="167" fontId="4" fillId="0" borderId="1" xfId="0" applyNumberFormat="1" applyFont="1" applyBorder="1" applyAlignment="1">
      <alignment vertical="center"/>
    </xf>
    <xf numFmtId="167" fontId="4" fillId="3" borderId="1" xfId="0" applyNumberFormat="1" applyFont="1" applyFill="1" applyBorder="1" applyAlignment="1">
      <alignment vertical="center"/>
    </xf>
    <xf numFmtId="2" fontId="4" fillId="0" borderId="1" xfId="0" applyNumberFormat="1" applyFont="1" applyBorder="1" applyAlignment="1">
      <alignment vertical="center" wrapText="1"/>
    </xf>
    <xf numFmtId="2" fontId="4" fillId="3" borderId="1" xfId="0" applyNumberFormat="1" applyFont="1" applyFill="1" applyBorder="1" applyAlignment="1">
      <alignment vertical="center"/>
    </xf>
    <xf numFmtId="0" fontId="4" fillId="0" borderId="14" xfId="0" applyFont="1" applyBorder="1"/>
    <xf numFmtId="0" fontId="4" fillId="0" borderId="2" xfId="0" applyFont="1" applyBorder="1"/>
    <xf numFmtId="0" fontId="4" fillId="0" borderId="9" xfId="0" applyFont="1" applyBorder="1"/>
    <xf numFmtId="0" fontId="4" fillId="0" borderId="15" xfId="0" applyFont="1" applyBorder="1"/>
    <xf numFmtId="0" fontId="4" fillId="0" borderId="16" xfId="0" applyFont="1" applyBorder="1"/>
    <xf numFmtId="167" fontId="4" fillId="0" borderId="6" xfId="0" applyNumberFormat="1" applyFont="1" applyBorder="1"/>
    <xf numFmtId="167" fontId="4" fillId="0" borderId="0" xfId="0" applyNumberFormat="1" applyFont="1" applyBorder="1"/>
    <xf numFmtId="167" fontId="4" fillId="0" borderId="7" xfId="0" applyNumberFormat="1" applyFont="1" applyBorder="1"/>
    <xf numFmtId="167" fontId="4" fillId="0" borderId="2" xfId="0" applyNumberFormat="1" applyFont="1" applyBorder="1"/>
    <xf numFmtId="0" fontId="4" fillId="0" borderId="2" xfId="0" applyFont="1" applyBorder="1" applyAlignment="1">
      <alignment wrapText="1"/>
    </xf>
    <xf numFmtId="0" fontId="4" fillId="4" borderId="0" xfId="0" applyFont="1" applyFill="1"/>
    <xf numFmtId="0" fontId="6" fillId="0" borderId="0" xfId="0" applyFont="1" applyAlignment="1">
      <alignment horizontal="right"/>
    </xf>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3" fillId="0" borderId="4" xfId="0" applyFont="1" applyBorder="1"/>
    <xf numFmtId="0" fontId="0" fillId="0" borderId="4" xfId="0" applyBorder="1" applyAlignment="1">
      <alignment horizontal="left"/>
    </xf>
    <xf numFmtId="0" fontId="6" fillId="0" borderId="4" xfId="0" applyFont="1" applyBorder="1" applyAlignment="1">
      <alignment horizontal="right"/>
    </xf>
    <xf numFmtId="0" fontId="0" fillId="0" borderId="4" xfId="0" applyBorder="1"/>
    <xf numFmtId="0" fontId="0" fillId="0" borderId="4" xfId="0" applyBorder="1" applyAlignment="1">
      <alignment horizontal="right"/>
    </xf>
    <xf numFmtId="0" fontId="1" fillId="0" borderId="4" xfId="0" applyFont="1" applyBorder="1" applyAlignment="1">
      <alignment horizontal="left"/>
    </xf>
    <xf numFmtId="0" fontId="3" fillId="0" borderId="4" xfId="0" applyFont="1" applyBorder="1" applyAlignment="1">
      <alignment horizontal="right"/>
    </xf>
    <xf numFmtId="0" fontId="1" fillId="0" borderId="4" xfId="0" applyFont="1" applyBorder="1"/>
    <xf numFmtId="0" fontId="1" fillId="0" borderId="4" xfId="0" applyFont="1" applyBorder="1" applyAlignment="1">
      <alignment horizontal="right"/>
    </xf>
    <xf numFmtId="0" fontId="6" fillId="0" borderId="4" xfId="0" applyFont="1" applyBorder="1" applyAlignment="1">
      <alignment horizontal="left"/>
    </xf>
    <xf numFmtId="0" fontId="6" fillId="0" borderId="4" xfId="0" applyFont="1" applyBorder="1"/>
    <xf numFmtId="0" fontId="3" fillId="0" borderId="4" xfId="0" applyFont="1" applyBorder="1" applyAlignment="1">
      <alignment horizontal="left"/>
    </xf>
    <xf numFmtId="0" fontId="3" fillId="3" borderId="7" xfId="0" applyFont="1" applyFill="1" applyBorder="1"/>
    <xf numFmtId="0" fontId="3" fillId="3" borderId="7" xfId="0" applyFont="1" applyFill="1" applyBorder="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1" fontId="8" fillId="0" borderId="0" xfId="0" applyNumberFormat="1" applyFont="1"/>
    <xf numFmtId="0" fontId="8" fillId="0" borderId="0" xfId="0" applyFont="1" applyFill="1" applyBorder="1"/>
    <xf numFmtId="0" fontId="8" fillId="0" borderId="0" xfId="0" applyFont="1" applyFill="1"/>
    <xf numFmtId="0" fontId="6" fillId="0" borderId="7" xfId="0" applyFont="1" applyBorder="1"/>
    <xf numFmtId="0" fontId="6" fillId="0" borderId="7" xfId="0" applyFont="1" applyBorder="1" applyAlignment="1">
      <alignment horizontal="left"/>
    </xf>
    <xf numFmtId="0" fontId="6" fillId="0" borderId="7" xfId="0" applyFont="1" applyBorder="1" applyAlignment="1">
      <alignment horizontal="right"/>
    </xf>
    <xf numFmtId="0" fontId="6" fillId="0" borderId="12" xfId="0" applyFont="1" applyBorder="1"/>
    <xf numFmtId="0" fontId="6" fillId="0" borderId="13" xfId="0" applyFont="1" applyBorder="1"/>
    <xf numFmtId="0" fontId="4" fillId="0" borderId="0" xfId="0" applyFont="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0" fillId="0" borderId="3" xfId="0" applyFont="1" applyFill="1" applyBorder="1" applyAlignment="1">
      <alignment horizontal="left" wrapText="1"/>
    </xf>
    <xf numFmtId="0" fontId="10" fillId="0" borderId="4" xfId="0" applyFont="1" applyFill="1" applyBorder="1" applyAlignment="1">
      <alignment horizontal="left" wrapText="1"/>
    </xf>
    <xf numFmtId="0" fontId="10" fillId="0" borderId="5" xfId="0" applyFont="1" applyFill="1" applyBorder="1" applyAlignment="1">
      <alignment horizontal="left" wrapText="1"/>
    </xf>
    <xf numFmtId="0" fontId="10" fillId="4" borderId="3" xfId="0" applyFont="1" applyFill="1" applyBorder="1" applyAlignment="1"/>
    <xf numFmtId="0" fontId="10" fillId="4" borderId="5" xfId="0" applyFont="1" applyFill="1" applyBorder="1" applyAlignment="1"/>
  </cellXfs>
  <cellStyles count="2">
    <cellStyle name="Excel Built-in Normal"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Nepal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Summary!$B$2</c:f>
              <c:strCache>
                <c:ptCount val="1"/>
                <c:pt idx="0">
                  <c:v>Federalism</c:v>
                </c:pt>
              </c:strCache>
            </c:strRef>
          </c:tx>
          <c:spPr>
            <a:ln w="28575" cap="rnd">
              <a:solidFill>
                <a:schemeClr val="accent1"/>
              </a:solidFill>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Summary!$F$2:$BU$2</c:f>
              <c:numCache>
                <c:formatCode>General</c:formatCode>
                <c:ptCount val="68"/>
                <c:pt idx="0">
                  <c:v>2.5</c:v>
                </c:pt>
                <c:pt idx="1">
                  <c:v>2.5</c:v>
                </c:pt>
                <c:pt idx="2">
                  <c:v>-2.5</c:v>
                </c:pt>
                <c:pt idx="3">
                  <c:v>-2.5</c:v>
                </c:pt>
                <c:pt idx="4">
                  <c:v>-2.5</c:v>
                </c:pt>
                <c:pt idx="5">
                  <c:v>-2.5</c:v>
                </c:pt>
                <c:pt idx="6">
                  <c:v>-2.5</c:v>
                </c:pt>
                <c:pt idx="7">
                  <c:v>-2.5</c:v>
                </c:pt>
                <c:pt idx="8">
                  <c:v>-2.5</c:v>
                </c:pt>
                <c:pt idx="9">
                  <c:v>-2.5</c:v>
                </c:pt>
                <c:pt idx="10">
                  <c:v>-2.5</c:v>
                </c:pt>
                <c:pt idx="11">
                  <c:v>-1.25</c:v>
                </c:pt>
                <c:pt idx="12">
                  <c:v>-1.25</c:v>
                </c:pt>
                <c:pt idx="13">
                  <c:v>-1.25</c:v>
                </c:pt>
                <c:pt idx="14">
                  <c:v>0</c:v>
                </c:pt>
                <c:pt idx="15">
                  <c:v>0</c:v>
                </c:pt>
                <c:pt idx="16">
                  <c:v>0</c:v>
                </c:pt>
                <c:pt idx="17">
                  <c:v>0</c:v>
                </c:pt>
                <c:pt idx="18">
                  <c:v>0</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1.25</c:v>
                </c:pt>
                <c:pt idx="43">
                  <c:v>1.25</c:v>
                </c:pt>
                <c:pt idx="44">
                  <c:v>1.25</c:v>
                </c:pt>
                <c:pt idx="45">
                  <c:v>1.25</c:v>
                </c:pt>
                <c:pt idx="46">
                  <c:v>1.25</c:v>
                </c:pt>
                <c:pt idx="47">
                  <c:v>1.25</c:v>
                </c:pt>
                <c:pt idx="48">
                  <c:v>1.25</c:v>
                </c:pt>
                <c:pt idx="49">
                  <c:v>1.25</c:v>
                </c:pt>
                <c:pt idx="50">
                  <c:v>1.25</c:v>
                </c:pt>
                <c:pt idx="51">
                  <c:v>1.25</c:v>
                </c:pt>
                <c:pt idx="52">
                  <c:v>1.25</c:v>
                </c:pt>
                <c:pt idx="53">
                  <c:v>1.25</c:v>
                </c:pt>
                <c:pt idx="54">
                  <c:v>-2.5</c:v>
                </c:pt>
                <c:pt idx="55">
                  <c:v>-2.5</c:v>
                </c:pt>
                <c:pt idx="56">
                  <c:v>-2.5</c:v>
                </c:pt>
                <c:pt idx="57">
                  <c:v>-2.5</c:v>
                </c:pt>
                <c:pt idx="58">
                  <c:v>-2.5</c:v>
                </c:pt>
                <c:pt idx="59">
                  <c:v>-1.25</c:v>
                </c:pt>
                <c:pt idx="60">
                  <c:v>-1.25</c:v>
                </c:pt>
                <c:pt idx="61">
                  <c:v>-1.25</c:v>
                </c:pt>
                <c:pt idx="62">
                  <c:v>-1.25</c:v>
                </c:pt>
                <c:pt idx="63">
                  <c:v>-1.25</c:v>
                </c:pt>
                <c:pt idx="64">
                  <c:v>-1.25</c:v>
                </c:pt>
                <c:pt idx="65">
                  <c:v>-1.25</c:v>
                </c:pt>
                <c:pt idx="66">
                  <c:v>-1.25</c:v>
                </c:pt>
                <c:pt idx="67">
                  <c:v>8.75</c:v>
                </c:pt>
              </c:numCache>
            </c:numRef>
          </c:val>
          <c:smooth val="0"/>
          <c:extLst>
            <c:ext xmlns:c16="http://schemas.microsoft.com/office/drawing/2014/chart" uri="{C3380CC4-5D6E-409C-BE32-E72D297353CC}">
              <c16:uniqueId val="{00000000-C96D-4480-8522-6786245F8360}"/>
            </c:ext>
          </c:extLst>
        </c:ser>
        <c:ser>
          <c:idx val="2"/>
          <c:order val="1"/>
          <c:tx>
            <c:strRef>
              <c:f>Summary!$B$3</c:f>
              <c:strCache>
                <c:ptCount val="1"/>
                <c:pt idx="0">
                  <c:v>Ethnicity in federal units</c:v>
                </c:pt>
              </c:strCache>
            </c:strRef>
          </c:tx>
          <c:spPr>
            <a:ln w="28575" cap="rnd">
              <a:solidFill>
                <a:schemeClr val="accent3"/>
              </a:solidFill>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Summary!$F$3:$BU$3</c:f>
              <c:numCache>
                <c:formatCode>General</c:formatCode>
                <c:ptCount val="68"/>
                <c:pt idx="0">
                  <c:v>0.5</c:v>
                </c:pt>
                <c:pt idx="1">
                  <c:v>0.5</c:v>
                </c:pt>
                <c:pt idx="2">
                  <c:v>0.5</c:v>
                </c:pt>
                <c:pt idx="3">
                  <c:v>0.5</c:v>
                </c:pt>
                <c:pt idx="4">
                  <c:v>0.5</c:v>
                </c:pt>
                <c:pt idx="5">
                  <c:v>0.5</c:v>
                </c:pt>
                <c:pt idx="6">
                  <c:v>0.5</c:v>
                </c:pt>
                <c:pt idx="7">
                  <c:v>0.5</c:v>
                </c:pt>
                <c:pt idx="8">
                  <c:v>0.5</c:v>
                </c:pt>
                <c:pt idx="9">
                  <c:v>0.5</c:v>
                </c:pt>
                <c:pt idx="10">
                  <c:v>0.5</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0.5</c:v>
                </c:pt>
                <c:pt idx="43">
                  <c:v>0.5</c:v>
                </c:pt>
                <c:pt idx="44">
                  <c:v>0.5</c:v>
                </c:pt>
                <c:pt idx="45">
                  <c:v>0.5</c:v>
                </c:pt>
                <c:pt idx="46">
                  <c:v>0.5</c:v>
                </c:pt>
                <c:pt idx="47">
                  <c:v>0.5</c:v>
                </c:pt>
                <c:pt idx="48">
                  <c:v>0.5</c:v>
                </c:pt>
                <c:pt idx="49">
                  <c:v>0.5</c:v>
                </c:pt>
                <c:pt idx="50">
                  <c:v>0.5</c:v>
                </c:pt>
                <c:pt idx="51">
                  <c:v>0.5</c:v>
                </c:pt>
                <c:pt idx="52">
                  <c:v>0.5</c:v>
                </c:pt>
                <c:pt idx="53">
                  <c:v>0.5</c:v>
                </c:pt>
                <c:pt idx="54">
                  <c:v>0</c:v>
                </c:pt>
                <c:pt idx="55">
                  <c:v>0</c:v>
                </c:pt>
                <c:pt idx="56">
                  <c:v>0</c:v>
                </c:pt>
                <c:pt idx="57">
                  <c:v>0</c:v>
                </c:pt>
                <c:pt idx="58">
                  <c:v>0</c:v>
                </c:pt>
                <c:pt idx="59">
                  <c:v>0</c:v>
                </c:pt>
                <c:pt idx="60">
                  <c:v>0</c:v>
                </c:pt>
                <c:pt idx="61">
                  <c:v>0</c:v>
                </c:pt>
                <c:pt idx="62">
                  <c:v>0</c:v>
                </c:pt>
                <c:pt idx="63">
                  <c:v>0</c:v>
                </c:pt>
                <c:pt idx="64">
                  <c:v>0</c:v>
                </c:pt>
                <c:pt idx="65">
                  <c:v>0</c:v>
                </c:pt>
                <c:pt idx="66">
                  <c:v>0</c:v>
                </c:pt>
                <c:pt idx="67">
                  <c:v>1.5</c:v>
                </c:pt>
              </c:numCache>
            </c:numRef>
          </c:val>
          <c:smooth val="0"/>
          <c:extLst>
            <c:ext xmlns:c16="http://schemas.microsoft.com/office/drawing/2014/chart" uri="{C3380CC4-5D6E-409C-BE32-E72D297353CC}">
              <c16:uniqueId val="{00000002-C96D-4480-8522-6786245F8360}"/>
            </c:ext>
          </c:extLst>
        </c:ser>
        <c:ser>
          <c:idx val="3"/>
          <c:order val="2"/>
          <c:tx>
            <c:strRef>
              <c:f>Summary!$B$10</c:f>
              <c:strCache>
                <c:ptCount val="1"/>
                <c:pt idx="0">
                  <c:v>Democracy</c:v>
                </c:pt>
              </c:strCache>
            </c:strRef>
          </c:tx>
          <c:spPr>
            <a:ln w="28575" cap="rnd" cmpd="sng">
              <a:solidFill>
                <a:schemeClr val="tx1"/>
              </a:solidFill>
              <a:prstDash val="sysDash"/>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Summary!$F$10:$BU$10</c:f>
              <c:numCache>
                <c:formatCode>General</c:formatCode>
                <c:ptCount val="68"/>
                <c:pt idx="0">
                  <c:v>0</c:v>
                </c:pt>
                <c:pt idx="1">
                  <c:v>0</c:v>
                </c:pt>
                <c:pt idx="2">
                  <c:v>0</c:v>
                </c:pt>
                <c:pt idx="3">
                  <c:v>0</c:v>
                </c:pt>
                <c:pt idx="4">
                  <c:v>0</c:v>
                </c:pt>
                <c:pt idx="5">
                  <c:v>0</c:v>
                </c:pt>
                <c:pt idx="6">
                  <c:v>0</c:v>
                </c:pt>
                <c:pt idx="7">
                  <c:v>0</c:v>
                </c:pt>
                <c:pt idx="8">
                  <c:v>0</c:v>
                </c:pt>
                <c:pt idx="9">
                  <c:v>1.333</c:v>
                </c:pt>
                <c:pt idx="10">
                  <c:v>2.6659999999999999</c:v>
                </c:pt>
                <c:pt idx="11">
                  <c:v>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2</c:v>
                </c:pt>
                <c:pt idx="34">
                  <c:v>2</c:v>
                </c:pt>
                <c:pt idx="35">
                  <c:v>2</c:v>
                </c:pt>
                <c:pt idx="36">
                  <c:v>2</c:v>
                </c:pt>
                <c:pt idx="37">
                  <c:v>2</c:v>
                </c:pt>
                <c:pt idx="38">
                  <c:v>2</c:v>
                </c:pt>
                <c:pt idx="39">
                  <c:v>2</c:v>
                </c:pt>
                <c:pt idx="40">
                  <c:v>2</c:v>
                </c:pt>
                <c:pt idx="41">
                  <c:v>2</c:v>
                </c:pt>
                <c:pt idx="42">
                  <c:v>5</c:v>
                </c:pt>
                <c:pt idx="43">
                  <c:v>5</c:v>
                </c:pt>
                <c:pt idx="44">
                  <c:v>5</c:v>
                </c:pt>
                <c:pt idx="45">
                  <c:v>5</c:v>
                </c:pt>
                <c:pt idx="46">
                  <c:v>5</c:v>
                </c:pt>
                <c:pt idx="47">
                  <c:v>5</c:v>
                </c:pt>
                <c:pt idx="48">
                  <c:v>5</c:v>
                </c:pt>
                <c:pt idx="49">
                  <c:v>5</c:v>
                </c:pt>
                <c:pt idx="50">
                  <c:v>5</c:v>
                </c:pt>
                <c:pt idx="51">
                  <c:v>7</c:v>
                </c:pt>
                <c:pt idx="52">
                  <c:v>7</c:v>
                </c:pt>
                <c:pt idx="53">
                  <c:v>7</c:v>
                </c:pt>
                <c:pt idx="54">
                  <c:v>1</c:v>
                </c:pt>
                <c:pt idx="55">
                  <c:v>1</c:v>
                </c:pt>
                <c:pt idx="56">
                  <c:v>1</c:v>
                </c:pt>
                <c:pt idx="57">
                  <c:v>1</c:v>
                </c:pt>
                <c:pt idx="58">
                  <c:v>7</c:v>
                </c:pt>
                <c:pt idx="59">
                  <c:v>7</c:v>
                </c:pt>
                <c:pt idx="60">
                  <c:v>7</c:v>
                </c:pt>
                <c:pt idx="61">
                  <c:v>6</c:v>
                </c:pt>
                <c:pt idx="62">
                  <c:v>6</c:v>
                </c:pt>
                <c:pt idx="63">
                  <c:v>6</c:v>
                </c:pt>
                <c:pt idx="64">
                  <c:v>6</c:v>
                </c:pt>
                <c:pt idx="65">
                  <c:v>6</c:v>
                </c:pt>
                <c:pt idx="66">
                  <c:v>6</c:v>
                </c:pt>
                <c:pt idx="67">
                  <c:v>6</c:v>
                </c:pt>
              </c:numCache>
            </c:numRef>
          </c:val>
          <c:smooth val="0"/>
          <c:extLst>
            <c:ext xmlns:c16="http://schemas.microsoft.com/office/drawing/2014/chart" uri="{C3380CC4-5D6E-409C-BE32-E72D297353CC}">
              <c16:uniqueId val="{00000003-C96D-4480-8522-6786245F8360}"/>
            </c:ext>
          </c:extLst>
        </c:ser>
        <c:ser>
          <c:idx val="4"/>
          <c:order val="3"/>
          <c:tx>
            <c:v>Proportionality</c:v>
          </c:tx>
          <c:spPr>
            <a:ln w="28575" cap="rnd">
              <a:solidFill>
                <a:schemeClr val="tx1">
                  <a:lumMod val="50000"/>
                  <a:lumOff val="50000"/>
                </a:schemeClr>
              </a:solidFill>
              <a:round/>
            </a:ln>
            <a:effectLst/>
          </c:spPr>
          <c:marker>
            <c:symbol val="none"/>
          </c:marker>
          <c:val>
            <c:numRef>
              <c:f>Summary!$F$4:$BW$4</c:f>
              <c:numCache>
                <c:formatCode>General</c:formatCode>
                <c:ptCount val="70"/>
                <c:pt idx="11">
                  <c:v>0</c:v>
                </c:pt>
                <c:pt idx="42">
                  <c:v>0</c:v>
                </c:pt>
                <c:pt idx="43">
                  <c:v>0</c:v>
                </c:pt>
                <c:pt idx="44">
                  <c:v>0</c:v>
                </c:pt>
                <c:pt idx="45">
                  <c:v>0</c:v>
                </c:pt>
                <c:pt idx="46">
                  <c:v>0</c:v>
                </c:pt>
                <c:pt idx="47">
                  <c:v>0</c:v>
                </c:pt>
                <c:pt idx="48">
                  <c:v>0</c:v>
                </c:pt>
                <c:pt idx="49">
                  <c:v>0</c:v>
                </c:pt>
                <c:pt idx="50">
                  <c:v>0</c:v>
                </c:pt>
                <c:pt idx="51">
                  <c:v>0</c:v>
                </c:pt>
                <c:pt idx="52">
                  <c:v>0</c:v>
                </c:pt>
                <c:pt idx="53">
                  <c:v>0</c:v>
                </c:pt>
                <c:pt idx="59">
                  <c:v>5.5</c:v>
                </c:pt>
                <c:pt idx="60">
                  <c:v>5.5</c:v>
                </c:pt>
                <c:pt idx="61">
                  <c:v>5.5</c:v>
                </c:pt>
                <c:pt idx="62">
                  <c:v>5.5</c:v>
                </c:pt>
                <c:pt idx="63">
                  <c:v>5.5</c:v>
                </c:pt>
                <c:pt idx="64">
                  <c:v>5.5</c:v>
                </c:pt>
                <c:pt idx="65">
                  <c:v>5.5</c:v>
                </c:pt>
                <c:pt idx="66">
                  <c:v>5.5</c:v>
                </c:pt>
                <c:pt idx="67">
                  <c:v>4</c:v>
                </c:pt>
                <c:pt idx="68">
                  <c:v>4</c:v>
                </c:pt>
                <c:pt idx="69">
                  <c:v>4</c:v>
                </c:pt>
              </c:numCache>
            </c:numRef>
          </c:val>
          <c:smooth val="0"/>
          <c:extLst>
            <c:ext xmlns:c16="http://schemas.microsoft.com/office/drawing/2014/chart" uri="{C3380CC4-5D6E-409C-BE32-E72D297353CC}">
              <c16:uniqueId val="{00000000-70C6-4803-B673-143CF09E853A}"/>
            </c:ext>
          </c:extLst>
        </c:ser>
        <c:ser>
          <c:idx val="1"/>
          <c:order val="4"/>
          <c:tx>
            <c:v>Party Proportionality</c:v>
          </c:tx>
          <c:spPr>
            <a:ln w="28575" cap="rnd">
              <a:solidFill>
                <a:schemeClr val="accent2"/>
              </a:solidFill>
              <a:round/>
            </a:ln>
            <a:effectLst/>
          </c:spPr>
          <c:marker>
            <c:symbol val="none"/>
          </c:marker>
          <c:val>
            <c:numRef>
              <c:f>Summary!$F$5:$BW$5</c:f>
              <c:numCache>
                <c:formatCode>General</c:formatCode>
                <c:ptCount val="70"/>
                <c:pt idx="11">
                  <c:v>0.44642857142857145</c:v>
                </c:pt>
                <c:pt idx="43">
                  <c:v>0.84530853761622993</c:v>
                </c:pt>
                <c:pt idx="44">
                  <c:v>0.84530853761622993</c:v>
                </c:pt>
                <c:pt idx="45">
                  <c:v>0.84530853761622993</c:v>
                </c:pt>
                <c:pt idx="46">
                  <c:v>0.89525514771709935</c:v>
                </c:pt>
                <c:pt idx="47">
                  <c:v>0.89525514771709935</c:v>
                </c:pt>
                <c:pt idx="48">
                  <c:v>0.89525514771709935</c:v>
                </c:pt>
                <c:pt idx="49">
                  <c:v>0.89525514771709935</c:v>
                </c:pt>
                <c:pt idx="50">
                  <c:v>0.89525514771709935</c:v>
                </c:pt>
                <c:pt idx="51">
                  <c:v>0.77700077700077708</c:v>
                </c:pt>
                <c:pt idx="60">
                  <c:v>1.277139208173691</c:v>
                </c:pt>
                <c:pt idx="61">
                  <c:v>1.277139208173691</c:v>
                </c:pt>
                <c:pt idx="62">
                  <c:v>1.277139208173691</c:v>
                </c:pt>
                <c:pt idx="63">
                  <c:v>1.277139208173691</c:v>
                </c:pt>
                <c:pt idx="64">
                  <c:v>1.277139208173691</c:v>
                </c:pt>
                <c:pt idx="65">
                  <c:v>1.6339869281045751</c:v>
                </c:pt>
                <c:pt idx="66">
                  <c:v>1.6339869281045751</c:v>
                </c:pt>
                <c:pt idx="67">
                  <c:v>1.6339869281045751</c:v>
                </c:pt>
                <c:pt idx="68">
                  <c:v>1.6339869281045751</c:v>
                </c:pt>
                <c:pt idx="69">
                  <c:v>0.80192461908580592</c:v>
                </c:pt>
              </c:numCache>
            </c:numRef>
          </c:val>
          <c:smooth val="0"/>
          <c:extLst>
            <c:ext xmlns:c16="http://schemas.microsoft.com/office/drawing/2014/chart" uri="{C3380CC4-5D6E-409C-BE32-E72D297353CC}">
              <c16:uniqueId val="{00000000-A806-46D9-B809-0490940A4055}"/>
            </c:ext>
          </c:extLst>
        </c:ser>
        <c:ser>
          <c:idx val="5"/>
          <c:order val="5"/>
          <c:tx>
            <c:v>ENPP</c:v>
          </c:tx>
          <c:spPr>
            <a:ln w="28575" cap="rnd">
              <a:solidFill>
                <a:schemeClr val="accent6"/>
              </a:solidFill>
              <a:round/>
            </a:ln>
            <a:effectLst/>
          </c:spPr>
          <c:marker>
            <c:symbol val="none"/>
          </c:marker>
          <c:val>
            <c:numRef>
              <c:f>Summary!$F$7:$BW$7</c:f>
              <c:numCache>
                <c:formatCode>General</c:formatCode>
                <c:ptCount val="70"/>
                <c:pt idx="11">
                  <c:v>2.02</c:v>
                </c:pt>
                <c:pt idx="43">
                  <c:v>2.02</c:v>
                </c:pt>
                <c:pt idx="44">
                  <c:v>2.02</c:v>
                </c:pt>
                <c:pt idx="45">
                  <c:v>2.02</c:v>
                </c:pt>
                <c:pt idx="46">
                  <c:v>2.78</c:v>
                </c:pt>
                <c:pt idx="47">
                  <c:v>2.78</c:v>
                </c:pt>
                <c:pt idx="48">
                  <c:v>2.78</c:v>
                </c:pt>
                <c:pt idx="49">
                  <c:v>2.78</c:v>
                </c:pt>
                <c:pt idx="50">
                  <c:v>2.78</c:v>
                </c:pt>
                <c:pt idx="51">
                  <c:v>2.4</c:v>
                </c:pt>
                <c:pt idx="60">
                  <c:v>4.18</c:v>
                </c:pt>
                <c:pt idx="61">
                  <c:v>4.18</c:v>
                </c:pt>
                <c:pt idx="62">
                  <c:v>4.18</c:v>
                </c:pt>
                <c:pt idx="63">
                  <c:v>4.18</c:v>
                </c:pt>
                <c:pt idx="64">
                  <c:v>4.18</c:v>
                </c:pt>
                <c:pt idx="65">
                  <c:v>4.29</c:v>
                </c:pt>
                <c:pt idx="66">
                  <c:v>4.29</c:v>
                </c:pt>
                <c:pt idx="67">
                  <c:v>4.29</c:v>
                </c:pt>
                <c:pt idx="68">
                  <c:v>4.29</c:v>
                </c:pt>
                <c:pt idx="69">
                  <c:v>3.44</c:v>
                </c:pt>
              </c:numCache>
            </c:numRef>
          </c:val>
          <c:smooth val="0"/>
          <c:extLst>
            <c:ext xmlns:c16="http://schemas.microsoft.com/office/drawing/2014/chart" uri="{C3380CC4-5D6E-409C-BE32-E72D297353CC}">
              <c16:uniqueId val="{00000001-A806-46D9-B809-0490940A4055}"/>
            </c:ext>
          </c:extLst>
        </c:ser>
        <c:dLbls>
          <c:showLegendKey val="0"/>
          <c:showVal val="0"/>
          <c:showCatName val="0"/>
          <c:showSerName val="0"/>
          <c:showPercent val="0"/>
          <c:showBubbleSize val="0"/>
        </c:dLbls>
        <c:smooth val="0"/>
        <c:axId val="338584816"/>
        <c:axId val="338582856"/>
      </c:lineChart>
      <c:catAx>
        <c:axId val="33858481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2856"/>
        <c:crosses val="autoZero"/>
        <c:auto val="1"/>
        <c:lblAlgn val="ctr"/>
        <c:lblOffset val="100"/>
        <c:noMultiLvlLbl val="0"/>
      </c:catAx>
      <c:valAx>
        <c:axId val="33858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strRef>
              <c:f>Summary!$B$75</c:f>
              <c:strCache>
                <c:ptCount val="1"/>
                <c:pt idx="0">
                  <c:v>Federalism</c:v>
                </c:pt>
              </c:strCache>
            </c:strRef>
          </c:tx>
          <c:spPr>
            <a:ln w="28575" cap="rnd">
              <a:solidFill>
                <a:sysClr val="windowText" lastClr="000000"/>
              </a:solidFill>
              <a:round/>
            </a:ln>
            <a:effectLst/>
          </c:spPr>
          <c:marker>
            <c:symbol val="none"/>
          </c:marker>
          <c:trendline>
            <c:spPr>
              <a:ln w="19050" cap="rnd">
                <a:solidFill>
                  <a:schemeClr val="dk1">
                    <a:tint val="88500"/>
                  </a:schemeClr>
                </a:solidFill>
                <a:prstDash val="sysDot"/>
              </a:ln>
              <a:effectLst/>
            </c:spPr>
            <c:trendlineType val="poly"/>
            <c:order val="4"/>
            <c:dispRSqr val="1"/>
            <c:dispEq val="0"/>
            <c:trendlineLbl>
              <c:layout>
                <c:manualLayout>
                  <c:x val="1.069685951821461E-2"/>
                  <c:y val="0.1451159539162143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Summary!$F$75:$BX$75</c:f>
              <c:numCache>
                <c:formatCode>General</c:formatCode>
                <c:ptCount val="71"/>
                <c:pt idx="0">
                  <c:v>2.3214285714285716</c:v>
                </c:pt>
                <c:pt idx="1">
                  <c:v>3.0357142857142856</c:v>
                </c:pt>
                <c:pt idx="2">
                  <c:v>1.6071428571428572</c:v>
                </c:pt>
                <c:pt idx="3">
                  <c:v>2.2321428571428572</c:v>
                </c:pt>
                <c:pt idx="4">
                  <c:v>2.2321428571428572</c:v>
                </c:pt>
                <c:pt idx="5">
                  <c:v>2.2321428571428572</c:v>
                </c:pt>
                <c:pt idx="6">
                  <c:v>2.2321428571428572</c:v>
                </c:pt>
                <c:pt idx="7">
                  <c:v>2.2321428571428572</c:v>
                </c:pt>
                <c:pt idx="8">
                  <c:v>2.4107142857142856</c:v>
                </c:pt>
                <c:pt idx="9">
                  <c:v>3.125</c:v>
                </c:pt>
                <c:pt idx="10">
                  <c:v>3.125</c:v>
                </c:pt>
                <c:pt idx="11">
                  <c:v>2.46875</c:v>
                </c:pt>
                <c:pt idx="12">
                  <c:v>3.4375</c:v>
                </c:pt>
                <c:pt idx="13">
                  <c:v>3.4375</c:v>
                </c:pt>
                <c:pt idx="14">
                  <c:v>2.109375</c:v>
                </c:pt>
                <c:pt idx="15">
                  <c:v>2.1875</c:v>
                </c:pt>
                <c:pt idx="16">
                  <c:v>2.03125</c:v>
                </c:pt>
                <c:pt idx="17">
                  <c:v>2.03125</c:v>
                </c:pt>
                <c:pt idx="18">
                  <c:v>2.03125</c:v>
                </c:pt>
                <c:pt idx="19">
                  <c:v>2.34375</c:v>
                </c:pt>
                <c:pt idx="20">
                  <c:v>2.34375</c:v>
                </c:pt>
                <c:pt idx="21">
                  <c:v>2.34375</c:v>
                </c:pt>
                <c:pt idx="22">
                  <c:v>2.109375</c:v>
                </c:pt>
                <c:pt idx="23">
                  <c:v>2.109375</c:v>
                </c:pt>
                <c:pt idx="24">
                  <c:v>2.109375</c:v>
                </c:pt>
                <c:pt idx="25">
                  <c:v>2.96875</c:v>
                </c:pt>
                <c:pt idx="26">
                  <c:v>3.59375</c:v>
                </c:pt>
                <c:pt idx="27">
                  <c:v>2.890625</c:v>
                </c:pt>
                <c:pt idx="28">
                  <c:v>2.890625</c:v>
                </c:pt>
                <c:pt idx="29">
                  <c:v>2.265625</c:v>
                </c:pt>
                <c:pt idx="30">
                  <c:v>2.125</c:v>
                </c:pt>
                <c:pt idx="31">
                  <c:v>2.125</c:v>
                </c:pt>
                <c:pt idx="32">
                  <c:v>2.125</c:v>
                </c:pt>
                <c:pt idx="33">
                  <c:v>2.125</c:v>
                </c:pt>
                <c:pt idx="34">
                  <c:v>2.125</c:v>
                </c:pt>
                <c:pt idx="35">
                  <c:v>2.125</c:v>
                </c:pt>
                <c:pt idx="36">
                  <c:v>2.125</c:v>
                </c:pt>
                <c:pt idx="37">
                  <c:v>3.453125</c:v>
                </c:pt>
                <c:pt idx="38">
                  <c:v>2.984375</c:v>
                </c:pt>
                <c:pt idx="39">
                  <c:v>4.609375</c:v>
                </c:pt>
                <c:pt idx="40">
                  <c:v>3.90625</c:v>
                </c:pt>
                <c:pt idx="41">
                  <c:v>3.90625</c:v>
                </c:pt>
                <c:pt idx="42">
                  <c:v>3.75</c:v>
                </c:pt>
                <c:pt idx="43">
                  <c:v>3.75</c:v>
                </c:pt>
                <c:pt idx="44">
                  <c:v>3.75</c:v>
                </c:pt>
                <c:pt idx="45">
                  <c:v>3.75</c:v>
                </c:pt>
                <c:pt idx="46">
                  <c:v>3.75</c:v>
                </c:pt>
                <c:pt idx="47">
                  <c:v>3.75</c:v>
                </c:pt>
                <c:pt idx="48">
                  <c:v>3.75</c:v>
                </c:pt>
                <c:pt idx="49">
                  <c:v>3.75</c:v>
                </c:pt>
                <c:pt idx="50">
                  <c:v>3.75</c:v>
                </c:pt>
                <c:pt idx="51">
                  <c:v>2.421875</c:v>
                </c:pt>
                <c:pt idx="52">
                  <c:v>2.890625</c:v>
                </c:pt>
                <c:pt idx="53">
                  <c:v>3.125</c:v>
                </c:pt>
                <c:pt idx="54">
                  <c:v>3.90625</c:v>
                </c:pt>
                <c:pt idx="55">
                  <c:v>3.90625</c:v>
                </c:pt>
                <c:pt idx="56">
                  <c:v>3.90625</c:v>
                </c:pt>
                <c:pt idx="57">
                  <c:v>3.90625</c:v>
                </c:pt>
                <c:pt idx="58">
                  <c:v>3.90625</c:v>
                </c:pt>
                <c:pt idx="59">
                  <c:v>4.0625</c:v>
                </c:pt>
                <c:pt idx="60">
                  <c:v>5.3125</c:v>
                </c:pt>
                <c:pt idx="61">
                  <c:v>5.3125</c:v>
                </c:pt>
                <c:pt idx="62">
                  <c:v>5.546875</c:v>
                </c:pt>
                <c:pt idx="63">
                  <c:v>5.546875</c:v>
                </c:pt>
                <c:pt idx="64">
                  <c:v>5.546875</c:v>
                </c:pt>
                <c:pt idx="65">
                  <c:v>5.546875</c:v>
                </c:pt>
                <c:pt idx="66">
                  <c:v>5.546875</c:v>
                </c:pt>
                <c:pt idx="67">
                  <c:v>6.875</c:v>
                </c:pt>
                <c:pt idx="68">
                  <c:v>6.875</c:v>
                </c:pt>
                <c:pt idx="69">
                  <c:v>6.875</c:v>
                </c:pt>
                <c:pt idx="70">
                  <c:v>6.875</c:v>
                </c:pt>
              </c:numCache>
            </c:numRef>
          </c:val>
          <c:smooth val="0"/>
          <c:extLst>
            <c:ext xmlns:c16="http://schemas.microsoft.com/office/drawing/2014/chart" uri="{C3380CC4-5D6E-409C-BE32-E72D297353CC}">
              <c16:uniqueId val="{00000001-7CC9-4A7E-B987-8FD1AB930D9D}"/>
            </c:ext>
          </c:extLst>
        </c:ser>
        <c:ser>
          <c:idx val="5"/>
          <c:order val="3"/>
          <c:tx>
            <c:v>ENPP</c:v>
          </c:tx>
          <c:spPr>
            <a:ln w="28575" cap="rnd">
              <a:solidFill>
                <a:schemeClr val="bg1">
                  <a:lumMod val="50000"/>
                </a:schemeClr>
              </a:solidFill>
              <a:round/>
            </a:ln>
            <a:effectLst/>
          </c:spPr>
          <c:marker>
            <c:symbol val="none"/>
          </c:marker>
          <c:trendline>
            <c:spPr>
              <a:ln w="19050" cap="rnd">
                <a:solidFill>
                  <a:schemeClr val="dk1">
                    <a:tint val="60000"/>
                  </a:schemeClr>
                </a:solidFill>
                <a:prstDash val="sysDash"/>
              </a:ln>
              <a:effectLst/>
            </c:spPr>
            <c:trendlineType val="poly"/>
            <c:order val="3"/>
            <c:dispRSqr val="1"/>
            <c:dispEq val="0"/>
            <c:trendlineLbl>
              <c:layout>
                <c:manualLayout>
                  <c:x val="8.9458310930377941E-3"/>
                  <c:y val="-8.1438210918689611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val>
            <c:numRef>
              <c:f>Summary!$F$80:$BX$80</c:f>
              <c:numCache>
                <c:formatCode>General</c:formatCode>
                <c:ptCount val="71"/>
                <c:pt idx="0">
                  <c:v>2.8733333333333335</c:v>
                </c:pt>
                <c:pt idx="1">
                  <c:v>2.706666666666667</c:v>
                </c:pt>
                <c:pt idx="2">
                  <c:v>2.706666666666667</c:v>
                </c:pt>
                <c:pt idx="3">
                  <c:v>2.48</c:v>
                </c:pt>
                <c:pt idx="4">
                  <c:v>2.0674999999999999</c:v>
                </c:pt>
                <c:pt idx="5">
                  <c:v>2.1074999999999999</c:v>
                </c:pt>
                <c:pt idx="6">
                  <c:v>2.1074999999999999</c:v>
                </c:pt>
                <c:pt idx="7">
                  <c:v>2.6116666666666668</c:v>
                </c:pt>
                <c:pt idx="8">
                  <c:v>2.6350000000000002</c:v>
                </c:pt>
                <c:pt idx="9">
                  <c:v>2.4933333333333336</c:v>
                </c:pt>
                <c:pt idx="10">
                  <c:v>2.4933333333333336</c:v>
                </c:pt>
                <c:pt idx="11">
                  <c:v>1.9383333333333335</c:v>
                </c:pt>
                <c:pt idx="12">
                  <c:v>2.4025000000000003</c:v>
                </c:pt>
                <c:pt idx="13">
                  <c:v>2.16</c:v>
                </c:pt>
                <c:pt idx="14">
                  <c:v>2.1825000000000001</c:v>
                </c:pt>
                <c:pt idx="15">
                  <c:v>2.1825000000000001</c:v>
                </c:pt>
                <c:pt idx="16">
                  <c:v>2.0475000000000003</c:v>
                </c:pt>
                <c:pt idx="17">
                  <c:v>2.2050000000000001</c:v>
                </c:pt>
                <c:pt idx="18">
                  <c:v>2.2050000000000001</c:v>
                </c:pt>
                <c:pt idx="19">
                  <c:v>2.5324999999999998</c:v>
                </c:pt>
                <c:pt idx="20">
                  <c:v>2.5324999999999998</c:v>
                </c:pt>
                <c:pt idx="21">
                  <c:v>3.0374999999999996</c:v>
                </c:pt>
                <c:pt idx="22">
                  <c:v>2.7679999999999998</c:v>
                </c:pt>
                <c:pt idx="23">
                  <c:v>2.4916666666666667</c:v>
                </c:pt>
                <c:pt idx="24">
                  <c:v>2.4916666666666667</c:v>
                </c:pt>
                <c:pt idx="25">
                  <c:v>2.4916666666666667</c:v>
                </c:pt>
                <c:pt idx="26">
                  <c:v>2.145</c:v>
                </c:pt>
                <c:pt idx="27">
                  <c:v>2.145</c:v>
                </c:pt>
                <c:pt idx="28">
                  <c:v>2.145</c:v>
                </c:pt>
                <c:pt idx="29">
                  <c:v>1.7939999999999998</c:v>
                </c:pt>
                <c:pt idx="30">
                  <c:v>1.6819999999999999</c:v>
                </c:pt>
                <c:pt idx="31">
                  <c:v>1.6819999999999999</c:v>
                </c:pt>
                <c:pt idx="32">
                  <c:v>1.6919999999999997</c:v>
                </c:pt>
                <c:pt idx="33">
                  <c:v>1.6919999999999997</c:v>
                </c:pt>
                <c:pt idx="34">
                  <c:v>1.6519999999999999</c:v>
                </c:pt>
                <c:pt idx="35">
                  <c:v>1.6519999999999999</c:v>
                </c:pt>
                <c:pt idx="36">
                  <c:v>1.732</c:v>
                </c:pt>
                <c:pt idx="37">
                  <c:v>1.9319999999999999</c:v>
                </c:pt>
                <c:pt idx="38">
                  <c:v>2.1399999999999997</c:v>
                </c:pt>
                <c:pt idx="39">
                  <c:v>2.524</c:v>
                </c:pt>
                <c:pt idx="40">
                  <c:v>2.6966666666666668</c:v>
                </c:pt>
                <c:pt idx="41">
                  <c:v>3.2866666666666666</c:v>
                </c:pt>
                <c:pt idx="42">
                  <c:v>3.3166666666666664</c:v>
                </c:pt>
                <c:pt idx="43">
                  <c:v>3.0614285714285714</c:v>
                </c:pt>
                <c:pt idx="44">
                  <c:v>2.7142857142857144</c:v>
                </c:pt>
                <c:pt idx="45">
                  <c:v>2.7185714285714289</c:v>
                </c:pt>
                <c:pt idx="46">
                  <c:v>2.8314285714285714</c:v>
                </c:pt>
                <c:pt idx="47">
                  <c:v>2.71</c:v>
                </c:pt>
                <c:pt idx="48">
                  <c:v>3.0214285714285714</c:v>
                </c:pt>
                <c:pt idx="49">
                  <c:v>2.8414285714285716</c:v>
                </c:pt>
                <c:pt idx="50">
                  <c:v>2.7028571428571424</c:v>
                </c:pt>
                <c:pt idx="51">
                  <c:v>2.9899999999999998</c:v>
                </c:pt>
                <c:pt idx="52">
                  <c:v>3.12</c:v>
                </c:pt>
                <c:pt idx="53">
                  <c:v>3.8600000000000003</c:v>
                </c:pt>
                <c:pt idx="54">
                  <c:v>4.05</c:v>
                </c:pt>
                <c:pt idx="55">
                  <c:v>4.05</c:v>
                </c:pt>
                <c:pt idx="56">
                  <c:v>4.5199999999999996</c:v>
                </c:pt>
                <c:pt idx="57">
                  <c:v>4.5199999999999996</c:v>
                </c:pt>
                <c:pt idx="58">
                  <c:v>4.5199999999999996</c:v>
                </c:pt>
                <c:pt idx="59">
                  <c:v>4.84</c:v>
                </c:pt>
                <c:pt idx="60">
                  <c:v>4.7871428571428565</c:v>
                </c:pt>
                <c:pt idx="61">
                  <c:v>4.4428571428571431</c:v>
                </c:pt>
                <c:pt idx="62">
                  <c:v>3.8737500000000002</c:v>
                </c:pt>
                <c:pt idx="63">
                  <c:v>3.8737500000000002</c:v>
                </c:pt>
                <c:pt idx="64">
                  <c:v>3.8737500000000002</c:v>
                </c:pt>
                <c:pt idx="65">
                  <c:v>3.80125</c:v>
                </c:pt>
                <c:pt idx="66">
                  <c:v>3.8325</c:v>
                </c:pt>
                <c:pt idx="67">
                  <c:v>3.8849999999999998</c:v>
                </c:pt>
                <c:pt idx="68">
                  <c:v>3.5974999999999997</c:v>
                </c:pt>
                <c:pt idx="69">
                  <c:v>3.49125</c:v>
                </c:pt>
                <c:pt idx="70">
                  <c:v>3.57375</c:v>
                </c:pt>
              </c:numCache>
            </c:numRef>
          </c:val>
          <c:smooth val="0"/>
          <c:extLst>
            <c:ext xmlns:c16="http://schemas.microsoft.com/office/drawing/2014/chart" uri="{C3380CC4-5D6E-409C-BE32-E72D297353CC}">
              <c16:uniqueId val="{00000007-7CC9-4A7E-B987-8FD1AB930D9D}"/>
            </c:ext>
          </c:extLst>
        </c:ser>
        <c:ser>
          <c:idx val="1"/>
          <c:order val="4"/>
          <c:tx>
            <c:v>Democracy</c:v>
          </c:tx>
          <c:spPr>
            <a:ln w="28575" cap="rnd">
              <a:solidFill>
                <a:sysClr val="windowText" lastClr="000000"/>
              </a:solidFill>
              <a:prstDash val="dash"/>
              <a:round/>
            </a:ln>
            <a:effectLst/>
          </c:spPr>
          <c:marker>
            <c:symbol val="none"/>
          </c:marker>
          <c:trendline>
            <c:spPr>
              <a:ln w="19050" cap="rnd">
                <a:solidFill>
                  <a:schemeClr val="tx1"/>
                </a:solidFill>
                <a:prstDash val="sysDot"/>
              </a:ln>
              <a:effectLst/>
            </c:spPr>
            <c:trendlineType val="poly"/>
            <c:order val="4"/>
            <c:dispRSqr val="1"/>
            <c:dispEq val="0"/>
            <c:trendlineLbl>
              <c:layout>
                <c:manualLayout>
                  <c:x val="-0.75678435366082519"/>
                  <c:y val="0.167619110128688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val>
            <c:numRef>
              <c:f>Summary!$F$82:$BX$82</c:f>
              <c:numCache>
                <c:formatCode>General</c:formatCode>
                <c:ptCount val="71"/>
                <c:pt idx="0">
                  <c:v>5.1428571428571432</c:v>
                </c:pt>
                <c:pt idx="1">
                  <c:v>5.2857142857142856</c:v>
                </c:pt>
                <c:pt idx="2">
                  <c:v>5.2857142857142856</c:v>
                </c:pt>
                <c:pt idx="3">
                  <c:v>5.4285714285714288</c:v>
                </c:pt>
                <c:pt idx="4">
                  <c:v>5.4285714285714288</c:v>
                </c:pt>
                <c:pt idx="5">
                  <c:v>5.4285714285714288</c:v>
                </c:pt>
                <c:pt idx="6">
                  <c:v>5.4285714285714288</c:v>
                </c:pt>
                <c:pt idx="7">
                  <c:v>5.4285714285714288</c:v>
                </c:pt>
                <c:pt idx="8">
                  <c:v>5.8571428571428568</c:v>
                </c:pt>
                <c:pt idx="9">
                  <c:v>6.4166249999999998</c:v>
                </c:pt>
                <c:pt idx="10">
                  <c:v>5.5832499999999996</c:v>
                </c:pt>
                <c:pt idx="11">
                  <c:v>5.5</c:v>
                </c:pt>
                <c:pt idx="12">
                  <c:v>5</c:v>
                </c:pt>
                <c:pt idx="13">
                  <c:v>5</c:v>
                </c:pt>
                <c:pt idx="14">
                  <c:v>4.375</c:v>
                </c:pt>
                <c:pt idx="15">
                  <c:v>4.375</c:v>
                </c:pt>
                <c:pt idx="16">
                  <c:v>4.375</c:v>
                </c:pt>
                <c:pt idx="17">
                  <c:v>4.375</c:v>
                </c:pt>
                <c:pt idx="18">
                  <c:v>4.375</c:v>
                </c:pt>
                <c:pt idx="19">
                  <c:v>4.375</c:v>
                </c:pt>
                <c:pt idx="20">
                  <c:v>4.375</c:v>
                </c:pt>
                <c:pt idx="21">
                  <c:v>3.375</c:v>
                </c:pt>
                <c:pt idx="22">
                  <c:v>3.625</c:v>
                </c:pt>
                <c:pt idx="23">
                  <c:v>4</c:v>
                </c:pt>
                <c:pt idx="24">
                  <c:v>3.625</c:v>
                </c:pt>
                <c:pt idx="25">
                  <c:v>3.75</c:v>
                </c:pt>
                <c:pt idx="26">
                  <c:v>3.75</c:v>
                </c:pt>
                <c:pt idx="27">
                  <c:v>3.5</c:v>
                </c:pt>
                <c:pt idx="28">
                  <c:v>3.5</c:v>
                </c:pt>
                <c:pt idx="29">
                  <c:v>2.625</c:v>
                </c:pt>
                <c:pt idx="30">
                  <c:v>2.375</c:v>
                </c:pt>
                <c:pt idx="31">
                  <c:v>2.375</c:v>
                </c:pt>
                <c:pt idx="32">
                  <c:v>2.375</c:v>
                </c:pt>
                <c:pt idx="33">
                  <c:v>2.625</c:v>
                </c:pt>
                <c:pt idx="34">
                  <c:v>2.625</c:v>
                </c:pt>
                <c:pt idx="35">
                  <c:v>2.625</c:v>
                </c:pt>
                <c:pt idx="36">
                  <c:v>2.625</c:v>
                </c:pt>
                <c:pt idx="37">
                  <c:v>2.625</c:v>
                </c:pt>
                <c:pt idx="38">
                  <c:v>3.125</c:v>
                </c:pt>
                <c:pt idx="39">
                  <c:v>3.625</c:v>
                </c:pt>
                <c:pt idx="40">
                  <c:v>4.625</c:v>
                </c:pt>
                <c:pt idx="41">
                  <c:v>4.625</c:v>
                </c:pt>
                <c:pt idx="42">
                  <c:v>5</c:v>
                </c:pt>
                <c:pt idx="43">
                  <c:v>5</c:v>
                </c:pt>
                <c:pt idx="44">
                  <c:v>5</c:v>
                </c:pt>
                <c:pt idx="45">
                  <c:v>5</c:v>
                </c:pt>
                <c:pt idx="46">
                  <c:v>5</c:v>
                </c:pt>
                <c:pt idx="47">
                  <c:v>5</c:v>
                </c:pt>
                <c:pt idx="48">
                  <c:v>5</c:v>
                </c:pt>
                <c:pt idx="49">
                  <c:v>4.875</c:v>
                </c:pt>
                <c:pt idx="50">
                  <c:v>4.875</c:v>
                </c:pt>
                <c:pt idx="51">
                  <c:v>5.125</c:v>
                </c:pt>
                <c:pt idx="52">
                  <c:v>5.125</c:v>
                </c:pt>
                <c:pt idx="53">
                  <c:v>5.25</c:v>
                </c:pt>
                <c:pt idx="54">
                  <c:v>4.5</c:v>
                </c:pt>
                <c:pt idx="55">
                  <c:v>4.375</c:v>
                </c:pt>
                <c:pt idx="56">
                  <c:v>4.5</c:v>
                </c:pt>
                <c:pt idx="57">
                  <c:v>4.5</c:v>
                </c:pt>
                <c:pt idx="58">
                  <c:v>5.375</c:v>
                </c:pt>
                <c:pt idx="59">
                  <c:v>5.625</c:v>
                </c:pt>
                <c:pt idx="60">
                  <c:v>6.25</c:v>
                </c:pt>
                <c:pt idx="61">
                  <c:v>5.75</c:v>
                </c:pt>
                <c:pt idx="62">
                  <c:v>5.875</c:v>
                </c:pt>
                <c:pt idx="63">
                  <c:v>5.875</c:v>
                </c:pt>
                <c:pt idx="64">
                  <c:v>5.875</c:v>
                </c:pt>
                <c:pt idx="65">
                  <c:v>6</c:v>
                </c:pt>
                <c:pt idx="66">
                  <c:v>6.125</c:v>
                </c:pt>
                <c:pt idx="67">
                  <c:v>7</c:v>
                </c:pt>
                <c:pt idx="68">
                  <c:v>7.5</c:v>
                </c:pt>
                <c:pt idx="69">
                  <c:v>7.5</c:v>
                </c:pt>
                <c:pt idx="70">
                  <c:v>7.875</c:v>
                </c:pt>
              </c:numCache>
            </c:numRef>
          </c:val>
          <c:smooth val="0"/>
          <c:extLst>
            <c:ext xmlns:c16="http://schemas.microsoft.com/office/drawing/2014/chart" uri="{C3380CC4-5D6E-409C-BE32-E72D297353CC}">
              <c16:uniqueId val="{00000008-7CC9-4A7E-B987-8FD1AB930D9D}"/>
            </c:ext>
          </c:extLst>
        </c:ser>
        <c:dLbls>
          <c:showLegendKey val="0"/>
          <c:showVal val="0"/>
          <c:showCatName val="0"/>
          <c:showSerName val="0"/>
          <c:showPercent val="0"/>
          <c:showBubbleSize val="0"/>
        </c:dLbls>
        <c:smooth val="0"/>
        <c:axId val="339470368"/>
        <c:axId val="339470760"/>
        <c:extLst>
          <c:ext xmlns:c15="http://schemas.microsoft.com/office/drawing/2012/chart" uri="{02D57815-91ED-43cb-92C2-25804820EDAC}">
            <c15:filteredLineSeries>
              <c15:ser>
                <c:idx val="3"/>
                <c:order val="1"/>
                <c:tx>
                  <c:v>Proportionality</c:v>
                </c:tx>
                <c:spPr>
                  <a:ln w="28575" cap="rnd">
                    <a:solidFill>
                      <a:schemeClr val="dk1">
                        <a:tint val="98500"/>
                      </a:schemeClr>
                    </a:solidFill>
                    <a:round/>
                  </a:ln>
                  <a:effectLst/>
                </c:spPr>
                <c:marker>
                  <c:symbol val="none"/>
                </c:marker>
                <c:trendline>
                  <c:spPr>
                    <a:ln w="19050" cap="rnd">
                      <a:solidFill>
                        <a:schemeClr val="dk1">
                          <a:tint val="98500"/>
                        </a:schemeClr>
                      </a:solidFill>
                      <a:prstDash val="sysDot"/>
                    </a:ln>
                    <a:effectLst/>
                  </c:spPr>
                  <c:trendlineType val="linear"/>
                  <c:dispRSqr val="0"/>
                  <c:dispEq val="0"/>
                </c:trendline>
                <c:val>
                  <c:numRef>
                    <c:extLst>
                      <c:ext uri="{02D57815-91ED-43cb-92C2-25804820EDAC}">
                        <c15:formulaRef>
                          <c15:sqref>Summary!$F$77:$BW$77</c15:sqref>
                        </c15:formulaRef>
                      </c:ext>
                    </c:extLst>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c:ext xmlns:c16="http://schemas.microsoft.com/office/drawing/2014/chart" uri="{C3380CC4-5D6E-409C-BE32-E72D297353CC}">
                    <c16:uniqueId val="{00000003-7CC9-4A7E-B987-8FD1AB930D9D}"/>
                  </c:ext>
                </c:extLst>
              </c15:ser>
            </c15:filteredLineSeries>
            <c15:filteredLineSeries>
              <c15:ser>
                <c:idx val="4"/>
                <c:order val="2"/>
                <c:tx>
                  <c:v>Party Proportionality</c:v>
                </c:tx>
                <c:spPr>
                  <a:ln w="28575" cap="rnd">
                    <a:solidFill>
                      <a:schemeClr val="dk1">
                        <a:tint val="30000"/>
                      </a:schemeClr>
                    </a:solidFill>
                    <a:round/>
                  </a:ln>
                  <a:effectLst/>
                </c:spPr>
                <c:marker>
                  <c:symbol val="none"/>
                </c:marker>
                <c:trendline>
                  <c:spPr>
                    <a:ln w="19050" cap="rnd">
                      <a:solidFill>
                        <a:schemeClr val="dk1">
                          <a:tint val="30000"/>
                        </a:schemeClr>
                      </a:solidFill>
                      <a:prstDash val="sysDot"/>
                    </a:ln>
                    <a:effectLst/>
                  </c:spPr>
                  <c:trendlineType val="linear"/>
                  <c:dispRSqr val="0"/>
                  <c:dispEq val="0"/>
                </c:trendline>
                <c:val>
                  <c:numRef>
                    <c:extLst xmlns:c15="http://schemas.microsoft.com/office/drawing/2012/chart">
                      <c:ext xmlns:c15="http://schemas.microsoft.com/office/drawing/2012/chart" uri="{02D57815-91ED-43cb-92C2-25804820EDAC}">
                        <c15:formulaRef>
                          <c15:sqref>Summary!$F$78:$BW$78</c15:sqref>
                        </c15:formulaRef>
                      </c:ext>
                    </c:extLst>
                    <c:numCache>
                      <c:formatCode>General</c:formatCode>
                      <c:ptCount val="70"/>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numCache>
                  </c:numRef>
                </c:val>
                <c:smooth val="0"/>
                <c:extLst xmlns:c15="http://schemas.microsoft.com/office/drawing/2012/chart">
                  <c:ext xmlns:c16="http://schemas.microsoft.com/office/drawing/2014/chart" uri="{C3380CC4-5D6E-409C-BE32-E72D297353CC}">
                    <c16:uniqueId val="{00000005-7CC9-4A7E-B987-8FD1AB930D9D}"/>
                  </c:ext>
                </c:extLst>
              </c15:ser>
            </c15:filteredLineSeries>
          </c:ext>
        </c:extLst>
      </c:lineChart>
      <c:catAx>
        <c:axId val="339470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760"/>
        <c:crosses val="autoZero"/>
        <c:auto val="1"/>
        <c:lblAlgn val="ctr"/>
        <c:lblOffset val="100"/>
        <c:noMultiLvlLbl val="0"/>
      </c:catAx>
      <c:valAx>
        <c:axId val="33947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Summary!$B$75</c:f>
              <c:strCache>
                <c:ptCount val="1"/>
                <c:pt idx="0">
                  <c:v>Federalism</c:v>
                </c:pt>
              </c:strCache>
            </c:strRef>
          </c:tx>
          <c:spPr>
            <a:ln w="28575" cap="rnd">
              <a:solidFill>
                <a:schemeClr val="tx1"/>
              </a:solidFill>
              <a:round/>
            </a:ln>
            <a:effectLst/>
          </c:spPr>
          <c:marker>
            <c:symbol val="none"/>
          </c:marker>
          <c:trendline>
            <c:spPr>
              <a:ln w="19050" cap="rnd">
                <a:solidFill>
                  <a:schemeClr val="tx1"/>
                </a:solidFill>
                <a:prstDash val="sysDot"/>
              </a:ln>
              <a:effectLst/>
            </c:spPr>
            <c:trendlineType val="linear"/>
            <c:dispRSqr val="0"/>
            <c:dispEq val="0"/>
          </c:trendline>
          <c:cat>
            <c:numRef>
              <c:f>Summary!$AL$1:$BU$1</c:f>
              <c:numCache>
                <c:formatCode>[$-C09]General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Summary!$AV$75:$BV$75</c:f>
              <c:numCache>
                <c:formatCode>General</c:formatCode>
                <c:ptCount val="27"/>
                <c:pt idx="0">
                  <c:v>3.75</c:v>
                </c:pt>
                <c:pt idx="1">
                  <c:v>3.75</c:v>
                </c:pt>
                <c:pt idx="2">
                  <c:v>3.75</c:v>
                </c:pt>
                <c:pt idx="3">
                  <c:v>3.75</c:v>
                </c:pt>
                <c:pt idx="4">
                  <c:v>3.75</c:v>
                </c:pt>
                <c:pt idx="5">
                  <c:v>3.75</c:v>
                </c:pt>
                <c:pt idx="6">
                  <c:v>3.75</c:v>
                </c:pt>
                <c:pt idx="7">
                  <c:v>3.75</c:v>
                </c:pt>
                <c:pt idx="8">
                  <c:v>3.75</c:v>
                </c:pt>
                <c:pt idx="9">
                  <c:v>2.421875</c:v>
                </c:pt>
                <c:pt idx="10">
                  <c:v>2.890625</c:v>
                </c:pt>
                <c:pt idx="11">
                  <c:v>3.125</c:v>
                </c:pt>
                <c:pt idx="12">
                  <c:v>3.90625</c:v>
                </c:pt>
                <c:pt idx="13">
                  <c:v>3.90625</c:v>
                </c:pt>
                <c:pt idx="14">
                  <c:v>3.90625</c:v>
                </c:pt>
                <c:pt idx="15">
                  <c:v>3.90625</c:v>
                </c:pt>
                <c:pt idx="16">
                  <c:v>3.90625</c:v>
                </c:pt>
                <c:pt idx="17">
                  <c:v>4.0625</c:v>
                </c:pt>
                <c:pt idx="18">
                  <c:v>5.3125</c:v>
                </c:pt>
                <c:pt idx="19">
                  <c:v>5.3125</c:v>
                </c:pt>
                <c:pt idx="20">
                  <c:v>5.546875</c:v>
                </c:pt>
                <c:pt idx="21">
                  <c:v>5.546875</c:v>
                </c:pt>
                <c:pt idx="22">
                  <c:v>5.546875</c:v>
                </c:pt>
                <c:pt idx="23">
                  <c:v>5.546875</c:v>
                </c:pt>
                <c:pt idx="24">
                  <c:v>5.546875</c:v>
                </c:pt>
                <c:pt idx="25">
                  <c:v>6.875</c:v>
                </c:pt>
                <c:pt idx="26">
                  <c:v>6.875</c:v>
                </c:pt>
              </c:numCache>
            </c:numRef>
          </c:val>
          <c:smooth val="0"/>
          <c:extLst>
            <c:ext xmlns:c16="http://schemas.microsoft.com/office/drawing/2014/chart" uri="{C3380CC4-5D6E-409C-BE32-E72D297353CC}">
              <c16:uniqueId val="{00000001-DCC3-4897-8C22-5314B91EDECB}"/>
            </c:ext>
          </c:extLst>
        </c:ser>
        <c:ser>
          <c:idx val="5"/>
          <c:order val="3"/>
          <c:tx>
            <c:v>ENPP</c:v>
          </c:tx>
          <c:spPr>
            <a:ln w="28575" cap="rnd">
              <a:solidFill>
                <a:schemeClr val="accent6"/>
              </a:solidFill>
              <a:round/>
            </a:ln>
            <a:effectLst/>
          </c:spPr>
          <c:marker>
            <c:symbol val="none"/>
          </c:marker>
          <c:trendline>
            <c:spPr>
              <a:ln w="19050" cap="rnd">
                <a:solidFill>
                  <a:schemeClr val="accent6"/>
                </a:solidFill>
                <a:prstDash val="sysDot"/>
              </a:ln>
              <a:effectLst/>
            </c:spPr>
            <c:trendlineType val="linear"/>
            <c:dispRSqr val="0"/>
            <c:dispEq val="0"/>
          </c:trendline>
          <c:cat>
            <c:numRef>
              <c:f>Summary!$AL$1:$BU$1</c:f>
              <c:numCache>
                <c:formatCode>[$-C09]General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Summary!$AV$80:$BW$80</c:f>
              <c:numCache>
                <c:formatCode>General</c:formatCode>
                <c:ptCount val="28"/>
                <c:pt idx="0">
                  <c:v>3.3166666666666664</c:v>
                </c:pt>
                <c:pt idx="1">
                  <c:v>3.0614285714285714</c:v>
                </c:pt>
                <c:pt idx="2">
                  <c:v>2.7142857142857144</c:v>
                </c:pt>
                <c:pt idx="3">
                  <c:v>2.7185714285714289</c:v>
                </c:pt>
                <c:pt idx="4">
                  <c:v>2.8314285714285714</c:v>
                </c:pt>
                <c:pt idx="5">
                  <c:v>2.71</c:v>
                </c:pt>
                <c:pt idx="6">
                  <c:v>3.0214285714285714</c:v>
                </c:pt>
                <c:pt idx="7">
                  <c:v>2.8414285714285716</c:v>
                </c:pt>
                <c:pt idx="8">
                  <c:v>2.7028571428571424</c:v>
                </c:pt>
                <c:pt idx="9">
                  <c:v>2.9899999999999998</c:v>
                </c:pt>
                <c:pt idx="10">
                  <c:v>3.12</c:v>
                </c:pt>
                <c:pt idx="11">
                  <c:v>3.8600000000000003</c:v>
                </c:pt>
                <c:pt idx="12">
                  <c:v>4.05</c:v>
                </c:pt>
                <c:pt idx="13">
                  <c:v>4.05</c:v>
                </c:pt>
                <c:pt idx="14">
                  <c:v>4.5199999999999996</c:v>
                </c:pt>
                <c:pt idx="15">
                  <c:v>4.5199999999999996</c:v>
                </c:pt>
                <c:pt idx="16">
                  <c:v>4.5199999999999996</c:v>
                </c:pt>
                <c:pt idx="17">
                  <c:v>4.84</c:v>
                </c:pt>
                <c:pt idx="18">
                  <c:v>4.7871428571428565</c:v>
                </c:pt>
                <c:pt idx="19">
                  <c:v>4.4428571428571431</c:v>
                </c:pt>
                <c:pt idx="20">
                  <c:v>3.8737500000000002</c:v>
                </c:pt>
                <c:pt idx="21">
                  <c:v>3.8737500000000002</c:v>
                </c:pt>
                <c:pt idx="22">
                  <c:v>3.8737500000000002</c:v>
                </c:pt>
                <c:pt idx="23">
                  <c:v>3.80125</c:v>
                </c:pt>
                <c:pt idx="24">
                  <c:v>3.8325</c:v>
                </c:pt>
                <c:pt idx="25">
                  <c:v>3.8849999999999998</c:v>
                </c:pt>
                <c:pt idx="26">
                  <c:v>3.5974999999999997</c:v>
                </c:pt>
                <c:pt idx="27">
                  <c:v>3.49125</c:v>
                </c:pt>
              </c:numCache>
            </c:numRef>
          </c:val>
          <c:smooth val="0"/>
          <c:extLst>
            <c:ext xmlns:c16="http://schemas.microsoft.com/office/drawing/2014/chart" uri="{C3380CC4-5D6E-409C-BE32-E72D297353CC}">
              <c16:uniqueId val="{00000003-DCC3-4897-8C22-5314B91EDECB}"/>
            </c:ext>
          </c:extLst>
        </c:ser>
        <c:ser>
          <c:idx val="1"/>
          <c:order val="4"/>
          <c:tx>
            <c:v>Democracy</c:v>
          </c:tx>
          <c:spPr>
            <a:ln w="28575" cap="rnd">
              <a:solidFill>
                <a:schemeClr val="accent2"/>
              </a:solidFill>
              <a:round/>
            </a:ln>
            <a:effectLst/>
          </c:spPr>
          <c:marker>
            <c:symbol val="none"/>
          </c:marker>
          <c:trendline>
            <c:spPr>
              <a:ln w="19050" cap="rnd">
                <a:solidFill>
                  <a:schemeClr val="accent2"/>
                </a:solidFill>
                <a:prstDash val="sysDot"/>
              </a:ln>
              <a:effectLst/>
            </c:spPr>
            <c:trendlineType val="linear"/>
            <c:dispRSqr val="0"/>
            <c:dispEq val="0"/>
          </c:trendline>
          <c:cat>
            <c:numRef>
              <c:f>Summary!$AL$1:$BU$1</c:f>
              <c:numCache>
                <c:formatCode>[$-C09]General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Summary!$AV$82:$BW$82</c:f>
              <c:numCache>
                <c:formatCode>General</c:formatCode>
                <c:ptCount val="28"/>
                <c:pt idx="0">
                  <c:v>5</c:v>
                </c:pt>
                <c:pt idx="1">
                  <c:v>5</c:v>
                </c:pt>
                <c:pt idx="2">
                  <c:v>5</c:v>
                </c:pt>
                <c:pt idx="3">
                  <c:v>5</c:v>
                </c:pt>
                <c:pt idx="4">
                  <c:v>5</c:v>
                </c:pt>
                <c:pt idx="5">
                  <c:v>5</c:v>
                </c:pt>
                <c:pt idx="6">
                  <c:v>5</c:v>
                </c:pt>
                <c:pt idx="7">
                  <c:v>4.875</c:v>
                </c:pt>
                <c:pt idx="8">
                  <c:v>4.875</c:v>
                </c:pt>
                <c:pt idx="9">
                  <c:v>5.125</c:v>
                </c:pt>
                <c:pt idx="10">
                  <c:v>5.125</c:v>
                </c:pt>
                <c:pt idx="11">
                  <c:v>5.25</c:v>
                </c:pt>
                <c:pt idx="12">
                  <c:v>4.5</c:v>
                </c:pt>
                <c:pt idx="13">
                  <c:v>4.375</c:v>
                </c:pt>
                <c:pt idx="14">
                  <c:v>4.5</c:v>
                </c:pt>
                <c:pt idx="15">
                  <c:v>4.5</c:v>
                </c:pt>
                <c:pt idx="16">
                  <c:v>5.375</c:v>
                </c:pt>
                <c:pt idx="17">
                  <c:v>5.625</c:v>
                </c:pt>
                <c:pt idx="18">
                  <c:v>6.25</c:v>
                </c:pt>
                <c:pt idx="19">
                  <c:v>5.75</c:v>
                </c:pt>
                <c:pt idx="20">
                  <c:v>5.875</c:v>
                </c:pt>
                <c:pt idx="21">
                  <c:v>5.875</c:v>
                </c:pt>
                <c:pt idx="22">
                  <c:v>5.875</c:v>
                </c:pt>
                <c:pt idx="23">
                  <c:v>6</c:v>
                </c:pt>
                <c:pt idx="24">
                  <c:v>6.125</c:v>
                </c:pt>
                <c:pt idx="25">
                  <c:v>7</c:v>
                </c:pt>
                <c:pt idx="26">
                  <c:v>7.5</c:v>
                </c:pt>
                <c:pt idx="27">
                  <c:v>7.5</c:v>
                </c:pt>
              </c:numCache>
            </c:numRef>
          </c:val>
          <c:smooth val="0"/>
          <c:extLst>
            <c:ext xmlns:c16="http://schemas.microsoft.com/office/drawing/2014/chart" uri="{C3380CC4-5D6E-409C-BE32-E72D297353CC}">
              <c16:uniqueId val="{00000005-DCC3-4897-8C22-5314B91EDECB}"/>
            </c:ext>
          </c:extLst>
        </c:ser>
        <c:dLbls>
          <c:showLegendKey val="0"/>
          <c:showVal val="0"/>
          <c:showCatName val="0"/>
          <c:showSerName val="0"/>
          <c:showPercent val="0"/>
          <c:showBubbleSize val="0"/>
        </c:dLbls>
        <c:smooth val="0"/>
        <c:axId val="339470368"/>
        <c:axId val="339470760"/>
        <c:extLst>
          <c:ext xmlns:c15="http://schemas.microsoft.com/office/drawing/2012/chart" uri="{02D57815-91ED-43cb-92C2-25804820EDAC}">
            <c15:filteredLineSeries>
              <c15:ser>
                <c:idx val="3"/>
                <c:order val="1"/>
                <c:tx>
                  <c:v>Proportionality</c:v>
                </c:tx>
                <c:spPr>
                  <a:ln w="28575" cap="rnd">
                    <a:solidFill>
                      <a:schemeClr val="accent4"/>
                    </a:solidFill>
                    <a:round/>
                  </a:ln>
                  <a:effectLst/>
                </c:spPr>
                <c:marker>
                  <c:symbol val="none"/>
                </c:marker>
                <c:trendline>
                  <c:spPr>
                    <a:ln w="19050" cap="rnd">
                      <a:solidFill>
                        <a:schemeClr val="accent4"/>
                      </a:solidFill>
                      <a:prstDash val="sysDot"/>
                    </a:ln>
                    <a:effectLst/>
                  </c:spPr>
                  <c:trendlineType val="linear"/>
                  <c:dispRSqr val="0"/>
                  <c:dispEq val="0"/>
                </c:trendline>
                <c:cat>
                  <c:numRef>
                    <c:extLst>
                      <c:ext uri="{02D57815-91ED-43cb-92C2-25804820EDAC}">
                        <c15:formulaRef>
                          <c15:sqref>Summary!$AL$1:$BU$1</c15:sqref>
                        </c15:formulaRef>
                      </c:ext>
                    </c:extLst>
                    <c:numCache>
                      <c:formatCode>[$-C09]General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extLst>
                      <c:ext uri="{02D57815-91ED-43cb-92C2-25804820EDAC}">
                        <c15:formulaRef>
                          <c15:sqref>Summary!$F$77:$BW$77</c15:sqref>
                        </c15:formulaRef>
                      </c:ext>
                    </c:extLst>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c:ext xmlns:c16="http://schemas.microsoft.com/office/drawing/2014/chart" uri="{C3380CC4-5D6E-409C-BE32-E72D297353CC}">
                    <c16:uniqueId val="{00000007-DCC3-4897-8C22-5314B91EDECB}"/>
                  </c:ext>
                </c:extLst>
              </c15:ser>
            </c15:filteredLineSeries>
            <c15:filteredLineSeries>
              <c15:ser>
                <c:idx val="4"/>
                <c:order val="2"/>
                <c:tx>
                  <c:v>Party Proportionality</c:v>
                </c:tx>
                <c:spPr>
                  <a:ln w="28575" cap="rnd">
                    <a:solidFill>
                      <a:schemeClr val="accent5"/>
                    </a:solidFill>
                    <a:round/>
                  </a:ln>
                  <a:effectLst/>
                </c:spPr>
                <c:marker>
                  <c:symbol val="none"/>
                </c:marker>
                <c:trendline>
                  <c:spPr>
                    <a:ln w="19050" cap="rnd">
                      <a:solidFill>
                        <a:schemeClr val="accent5"/>
                      </a:solidFill>
                      <a:prstDash val="sysDot"/>
                    </a:ln>
                    <a:effectLst/>
                  </c:spPr>
                  <c:trendlineType val="linear"/>
                  <c:dispRSqr val="0"/>
                  <c:dispEq val="0"/>
                </c:trendline>
                <c:cat>
                  <c:numRef>
                    <c:extLst xmlns:c15="http://schemas.microsoft.com/office/drawing/2012/chart">
                      <c:ext xmlns:c15="http://schemas.microsoft.com/office/drawing/2012/chart" uri="{02D57815-91ED-43cb-92C2-25804820EDAC}">
                        <c15:formulaRef>
                          <c15:sqref>Summary!$AL$1:$BU$1</c15:sqref>
                        </c15:formulaRef>
                      </c:ext>
                    </c:extLst>
                    <c:numCache>
                      <c:formatCode>[$-C09]General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extLst xmlns:c15="http://schemas.microsoft.com/office/drawing/2012/chart">
                      <c:ext xmlns:c15="http://schemas.microsoft.com/office/drawing/2012/chart" uri="{02D57815-91ED-43cb-92C2-25804820EDAC}">
                        <c15:formulaRef>
                          <c15:sqref>Summary!$F$78:$BW$78</c15:sqref>
                        </c15:formulaRef>
                      </c:ext>
                    </c:extLst>
                    <c:numCache>
                      <c:formatCode>General</c:formatCode>
                      <c:ptCount val="70"/>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numCache>
                  </c:numRef>
                </c:val>
                <c:smooth val="0"/>
                <c:extLst xmlns:c15="http://schemas.microsoft.com/office/drawing/2012/chart">
                  <c:ext xmlns:c16="http://schemas.microsoft.com/office/drawing/2014/chart" uri="{C3380CC4-5D6E-409C-BE32-E72D297353CC}">
                    <c16:uniqueId val="{00000009-DCC3-4897-8C22-5314B91EDECB}"/>
                  </c:ext>
                </c:extLst>
              </c15:ser>
            </c15:filteredLineSeries>
          </c:ext>
        </c:extLst>
      </c:lineChart>
      <c:catAx>
        <c:axId val="339470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760"/>
        <c:crosses val="autoZero"/>
        <c:auto val="1"/>
        <c:lblAlgn val="ctr"/>
        <c:lblOffset val="100"/>
        <c:noMultiLvlLbl val="0"/>
      </c:catAx>
      <c:valAx>
        <c:axId val="33947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Degree of federalism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Summary!$B$75</c:f>
              <c:strCache>
                <c:ptCount val="1"/>
                <c:pt idx="0">
                  <c:v>Federalism</c:v>
                </c:pt>
              </c:strCache>
            </c:strRef>
          </c:tx>
          <c:spPr>
            <a:ln w="28575" cap="rnd">
              <a:solidFill>
                <a:schemeClr val="tx1"/>
              </a:solidFill>
              <a:round/>
            </a:ln>
            <a:effectLst/>
          </c:spPr>
          <c:marker>
            <c:symbol val="none"/>
          </c:marker>
          <c:trendline>
            <c:spPr>
              <a:ln w="19050" cap="rnd">
                <a:solidFill>
                  <a:schemeClr val="tx1"/>
                </a:solidFill>
                <a:prstDash val="sysDot"/>
              </a:ln>
              <a:effectLst/>
            </c:spPr>
            <c:trendlineType val="poly"/>
            <c:order val="4"/>
            <c:dispRSqr val="1"/>
            <c:dispEq val="0"/>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Summary!$F$75:$BX$75</c:f>
              <c:numCache>
                <c:formatCode>General</c:formatCode>
                <c:ptCount val="71"/>
                <c:pt idx="0">
                  <c:v>2.3214285714285716</c:v>
                </c:pt>
                <c:pt idx="1">
                  <c:v>3.0357142857142856</c:v>
                </c:pt>
                <c:pt idx="2">
                  <c:v>1.6071428571428572</c:v>
                </c:pt>
                <c:pt idx="3">
                  <c:v>2.2321428571428572</c:v>
                </c:pt>
                <c:pt idx="4">
                  <c:v>2.2321428571428572</c:v>
                </c:pt>
                <c:pt idx="5">
                  <c:v>2.2321428571428572</c:v>
                </c:pt>
                <c:pt idx="6">
                  <c:v>2.2321428571428572</c:v>
                </c:pt>
                <c:pt idx="7">
                  <c:v>2.2321428571428572</c:v>
                </c:pt>
                <c:pt idx="8">
                  <c:v>2.4107142857142856</c:v>
                </c:pt>
                <c:pt idx="9">
                  <c:v>3.125</c:v>
                </c:pt>
                <c:pt idx="10">
                  <c:v>3.125</c:v>
                </c:pt>
                <c:pt idx="11">
                  <c:v>2.46875</c:v>
                </c:pt>
                <c:pt idx="12">
                  <c:v>3.4375</c:v>
                </c:pt>
                <c:pt idx="13">
                  <c:v>3.4375</c:v>
                </c:pt>
                <c:pt idx="14">
                  <c:v>2.109375</c:v>
                </c:pt>
                <c:pt idx="15">
                  <c:v>2.1875</c:v>
                </c:pt>
                <c:pt idx="16">
                  <c:v>2.03125</c:v>
                </c:pt>
                <c:pt idx="17">
                  <c:v>2.03125</c:v>
                </c:pt>
                <c:pt idx="18">
                  <c:v>2.03125</c:v>
                </c:pt>
                <c:pt idx="19">
                  <c:v>2.34375</c:v>
                </c:pt>
                <c:pt idx="20">
                  <c:v>2.34375</c:v>
                </c:pt>
                <c:pt idx="21">
                  <c:v>2.34375</c:v>
                </c:pt>
                <c:pt idx="22">
                  <c:v>2.109375</c:v>
                </c:pt>
                <c:pt idx="23">
                  <c:v>2.109375</c:v>
                </c:pt>
                <c:pt idx="24">
                  <c:v>2.109375</c:v>
                </c:pt>
                <c:pt idx="25">
                  <c:v>2.96875</c:v>
                </c:pt>
                <c:pt idx="26">
                  <c:v>3.59375</c:v>
                </c:pt>
                <c:pt idx="27">
                  <c:v>2.890625</c:v>
                </c:pt>
                <c:pt idx="28">
                  <c:v>2.890625</c:v>
                </c:pt>
                <c:pt idx="29">
                  <c:v>2.265625</c:v>
                </c:pt>
                <c:pt idx="30">
                  <c:v>2.125</c:v>
                </c:pt>
                <c:pt idx="31">
                  <c:v>2.125</c:v>
                </c:pt>
                <c:pt idx="32">
                  <c:v>2.125</c:v>
                </c:pt>
                <c:pt idx="33">
                  <c:v>2.125</c:v>
                </c:pt>
                <c:pt idx="34">
                  <c:v>2.125</c:v>
                </c:pt>
                <c:pt idx="35">
                  <c:v>2.125</c:v>
                </c:pt>
                <c:pt idx="36">
                  <c:v>2.125</c:v>
                </c:pt>
                <c:pt idx="37">
                  <c:v>3.453125</c:v>
                </c:pt>
                <c:pt idx="38">
                  <c:v>2.984375</c:v>
                </c:pt>
                <c:pt idx="39">
                  <c:v>4.609375</c:v>
                </c:pt>
                <c:pt idx="40">
                  <c:v>3.90625</c:v>
                </c:pt>
                <c:pt idx="41">
                  <c:v>3.90625</c:v>
                </c:pt>
                <c:pt idx="42">
                  <c:v>3.75</c:v>
                </c:pt>
                <c:pt idx="43">
                  <c:v>3.75</c:v>
                </c:pt>
                <c:pt idx="44">
                  <c:v>3.75</c:v>
                </c:pt>
                <c:pt idx="45">
                  <c:v>3.75</c:v>
                </c:pt>
                <c:pt idx="46">
                  <c:v>3.75</c:v>
                </c:pt>
                <c:pt idx="47">
                  <c:v>3.75</c:v>
                </c:pt>
                <c:pt idx="48">
                  <c:v>3.75</c:v>
                </c:pt>
                <c:pt idx="49">
                  <c:v>3.75</c:v>
                </c:pt>
                <c:pt idx="50">
                  <c:v>3.75</c:v>
                </c:pt>
                <c:pt idx="51">
                  <c:v>2.421875</c:v>
                </c:pt>
                <c:pt idx="52">
                  <c:v>2.890625</c:v>
                </c:pt>
                <c:pt idx="53">
                  <c:v>3.125</c:v>
                </c:pt>
                <c:pt idx="54">
                  <c:v>3.90625</c:v>
                </c:pt>
                <c:pt idx="55">
                  <c:v>3.90625</c:v>
                </c:pt>
                <c:pt idx="56">
                  <c:v>3.90625</c:v>
                </c:pt>
                <c:pt idx="57">
                  <c:v>3.90625</c:v>
                </c:pt>
                <c:pt idx="58">
                  <c:v>3.90625</c:v>
                </c:pt>
                <c:pt idx="59">
                  <c:v>4.0625</c:v>
                </c:pt>
                <c:pt idx="60">
                  <c:v>5.3125</c:v>
                </c:pt>
                <c:pt idx="61">
                  <c:v>5.3125</c:v>
                </c:pt>
                <c:pt idx="62">
                  <c:v>5.546875</c:v>
                </c:pt>
                <c:pt idx="63">
                  <c:v>5.546875</c:v>
                </c:pt>
                <c:pt idx="64">
                  <c:v>5.546875</c:v>
                </c:pt>
                <c:pt idx="65">
                  <c:v>5.546875</c:v>
                </c:pt>
                <c:pt idx="66">
                  <c:v>5.546875</c:v>
                </c:pt>
                <c:pt idx="67">
                  <c:v>6.875</c:v>
                </c:pt>
                <c:pt idx="68">
                  <c:v>6.875</c:v>
                </c:pt>
                <c:pt idx="69">
                  <c:v>6.875</c:v>
                </c:pt>
                <c:pt idx="70">
                  <c:v>6.875</c:v>
                </c:pt>
              </c:numCache>
            </c:numRef>
          </c:val>
          <c:smooth val="0"/>
          <c:extLst>
            <c:ext xmlns:c16="http://schemas.microsoft.com/office/drawing/2014/chart" uri="{C3380CC4-5D6E-409C-BE32-E72D297353CC}">
              <c16:uniqueId val="{00000001-BF55-40B6-AD63-2A39C2A94DB2}"/>
            </c:ext>
          </c:extLst>
        </c:ser>
        <c:ser>
          <c:idx val="2"/>
          <c:order val="5"/>
          <c:tx>
            <c:v>Ethnicity in Federal Units</c:v>
          </c:tx>
          <c:spPr>
            <a:ln w="28575" cap="rnd">
              <a:solidFill>
                <a:schemeClr val="bg1">
                  <a:lumMod val="50000"/>
                </a:schemeClr>
              </a:solidFill>
              <a:prstDash val="solid"/>
              <a:round/>
            </a:ln>
            <a:effectLst/>
          </c:spPr>
          <c:marker>
            <c:symbol val="none"/>
          </c:marker>
          <c:trendline>
            <c:spPr>
              <a:ln w="19050" cap="rnd">
                <a:solidFill>
                  <a:schemeClr val="bg1">
                    <a:lumMod val="50000"/>
                  </a:schemeClr>
                </a:solidFill>
                <a:prstDash val="sysDot"/>
              </a:ln>
              <a:effectLst/>
            </c:spPr>
            <c:trendlineType val="poly"/>
            <c:order val="4"/>
            <c:dispRSqr val="1"/>
            <c:dispEq val="0"/>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val>
            <c:numRef>
              <c:f>Summary!$F$76:$BX$76</c:f>
              <c:numCache>
                <c:formatCode>General</c:formatCode>
                <c:ptCount val="71"/>
                <c:pt idx="0">
                  <c:v>1.2142857142857142</c:v>
                </c:pt>
                <c:pt idx="1">
                  <c:v>1.2142857142857142</c:v>
                </c:pt>
                <c:pt idx="2">
                  <c:v>1.2142857142857142</c:v>
                </c:pt>
                <c:pt idx="3">
                  <c:v>1.2142857142857142</c:v>
                </c:pt>
                <c:pt idx="4">
                  <c:v>1.2142857142857142</c:v>
                </c:pt>
                <c:pt idx="5">
                  <c:v>1.2214285714285715</c:v>
                </c:pt>
                <c:pt idx="6">
                  <c:v>1.2214285714285715</c:v>
                </c:pt>
                <c:pt idx="7">
                  <c:v>1.2214285714285715</c:v>
                </c:pt>
                <c:pt idx="8">
                  <c:v>1.3571428571428572</c:v>
                </c:pt>
                <c:pt idx="9">
                  <c:v>1.4375</c:v>
                </c:pt>
                <c:pt idx="10">
                  <c:v>1.4375</c:v>
                </c:pt>
                <c:pt idx="11">
                  <c:v>0.75</c:v>
                </c:pt>
                <c:pt idx="12">
                  <c:v>1.3812500000000001</c:v>
                </c:pt>
                <c:pt idx="13">
                  <c:v>1.4</c:v>
                </c:pt>
                <c:pt idx="14">
                  <c:v>0.9</c:v>
                </c:pt>
                <c:pt idx="15">
                  <c:v>1.0249999999999999</c:v>
                </c:pt>
                <c:pt idx="16">
                  <c:v>1.0249999999999999</c:v>
                </c:pt>
                <c:pt idx="17">
                  <c:v>1.0249999999999999</c:v>
                </c:pt>
                <c:pt idx="18">
                  <c:v>1.0125</c:v>
                </c:pt>
                <c:pt idx="19">
                  <c:v>1.0249999999999999</c:v>
                </c:pt>
                <c:pt idx="20">
                  <c:v>1.0249999999999999</c:v>
                </c:pt>
                <c:pt idx="21">
                  <c:v>1.0249999999999999</c:v>
                </c:pt>
                <c:pt idx="22">
                  <c:v>1.5249999999999999</c:v>
                </c:pt>
                <c:pt idx="23">
                  <c:v>1.528125</c:v>
                </c:pt>
                <c:pt idx="24">
                  <c:v>1.559375</c:v>
                </c:pt>
                <c:pt idx="25">
                  <c:v>1.684375</c:v>
                </c:pt>
                <c:pt idx="26">
                  <c:v>2.0593750000000002</c:v>
                </c:pt>
                <c:pt idx="27">
                  <c:v>2.06</c:v>
                </c:pt>
                <c:pt idx="28">
                  <c:v>2.06</c:v>
                </c:pt>
                <c:pt idx="29">
                  <c:v>2.06</c:v>
                </c:pt>
                <c:pt idx="30">
                  <c:v>2.06</c:v>
                </c:pt>
                <c:pt idx="31">
                  <c:v>2.06</c:v>
                </c:pt>
                <c:pt idx="32">
                  <c:v>2.06</c:v>
                </c:pt>
                <c:pt idx="33">
                  <c:v>2.06</c:v>
                </c:pt>
                <c:pt idx="34">
                  <c:v>2.06</c:v>
                </c:pt>
                <c:pt idx="35">
                  <c:v>2.06</c:v>
                </c:pt>
                <c:pt idx="36">
                  <c:v>2.06</c:v>
                </c:pt>
                <c:pt idx="37">
                  <c:v>2.06</c:v>
                </c:pt>
                <c:pt idx="38">
                  <c:v>2.06</c:v>
                </c:pt>
                <c:pt idx="39">
                  <c:v>2.6881249999999999</c:v>
                </c:pt>
                <c:pt idx="40">
                  <c:v>2.2506249999999999</c:v>
                </c:pt>
                <c:pt idx="41">
                  <c:v>2.3756249999999999</c:v>
                </c:pt>
                <c:pt idx="42">
                  <c:v>2.3131249999999999</c:v>
                </c:pt>
                <c:pt idx="43">
                  <c:v>2.3131249999999999</c:v>
                </c:pt>
                <c:pt idx="44">
                  <c:v>2.3131249999999999</c:v>
                </c:pt>
                <c:pt idx="45">
                  <c:v>2.3131249999999999</c:v>
                </c:pt>
                <c:pt idx="46">
                  <c:v>2.3131249999999999</c:v>
                </c:pt>
                <c:pt idx="47">
                  <c:v>2.3131249999999999</c:v>
                </c:pt>
                <c:pt idx="48">
                  <c:v>2.3131249999999999</c:v>
                </c:pt>
                <c:pt idx="49">
                  <c:v>2.3131249999999999</c:v>
                </c:pt>
                <c:pt idx="50">
                  <c:v>2.3131249999999999</c:v>
                </c:pt>
                <c:pt idx="51">
                  <c:v>2.4381249999999999</c:v>
                </c:pt>
                <c:pt idx="52">
                  <c:v>2.4750000000000001</c:v>
                </c:pt>
                <c:pt idx="53">
                  <c:v>2.7250000000000001</c:v>
                </c:pt>
                <c:pt idx="54">
                  <c:v>2.6625000000000001</c:v>
                </c:pt>
                <c:pt idx="55">
                  <c:v>2.6750000000000003</c:v>
                </c:pt>
                <c:pt idx="56">
                  <c:v>2.6750000000000003</c:v>
                </c:pt>
                <c:pt idx="57">
                  <c:v>2.6875</c:v>
                </c:pt>
                <c:pt idx="58">
                  <c:v>2.6875</c:v>
                </c:pt>
                <c:pt idx="59">
                  <c:v>2.75</c:v>
                </c:pt>
                <c:pt idx="60">
                  <c:v>3.25</c:v>
                </c:pt>
                <c:pt idx="61">
                  <c:v>3.25</c:v>
                </c:pt>
                <c:pt idx="62">
                  <c:v>3.2624999999999997</c:v>
                </c:pt>
                <c:pt idx="63">
                  <c:v>3.2624999999999997</c:v>
                </c:pt>
                <c:pt idx="64">
                  <c:v>3.2624999999999997</c:v>
                </c:pt>
                <c:pt idx="65">
                  <c:v>3.2624999999999997</c:v>
                </c:pt>
                <c:pt idx="66">
                  <c:v>3.2687499999999998</c:v>
                </c:pt>
                <c:pt idx="67">
                  <c:v>3.4562499999999998</c:v>
                </c:pt>
                <c:pt idx="68">
                  <c:v>3.4562499999999998</c:v>
                </c:pt>
                <c:pt idx="69">
                  <c:v>3.4562499999999998</c:v>
                </c:pt>
                <c:pt idx="70">
                  <c:v>3.4562499999999998</c:v>
                </c:pt>
              </c:numCache>
            </c:numRef>
          </c:val>
          <c:smooth val="0"/>
          <c:extLst>
            <c:ext xmlns:c16="http://schemas.microsoft.com/office/drawing/2014/chart" uri="{C3380CC4-5D6E-409C-BE32-E72D297353CC}">
              <c16:uniqueId val="{00000009-BF55-40B6-AD63-2A39C2A94DB2}"/>
            </c:ext>
          </c:extLst>
        </c:ser>
        <c:dLbls>
          <c:showLegendKey val="0"/>
          <c:showVal val="0"/>
          <c:showCatName val="0"/>
          <c:showSerName val="0"/>
          <c:showPercent val="0"/>
          <c:showBubbleSize val="0"/>
        </c:dLbls>
        <c:smooth val="0"/>
        <c:axId val="339470368"/>
        <c:axId val="339470760"/>
        <c:extLst>
          <c:ext xmlns:c15="http://schemas.microsoft.com/office/drawing/2012/chart" uri="{02D57815-91ED-43cb-92C2-25804820EDAC}">
            <c15:filteredLineSeries>
              <c15:ser>
                <c:idx val="3"/>
                <c:order val="1"/>
                <c:tx>
                  <c:v>Proportionality</c:v>
                </c:tx>
                <c:spPr>
                  <a:ln w="28575" cap="rnd">
                    <a:solidFill>
                      <a:schemeClr val="accent4"/>
                    </a:solidFill>
                    <a:round/>
                  </a:ln>
                  <a:effectLst/>
                </c:spPr>
                <c:marker>
                  <c:symbol val="none"/>
                </c:marker>
                <c:trendline>
                  <c:spPr>
                    <a:ln w="19050" cap="rnd">
                      <a:solidFill>
                        <a:schemeClr val="accent4"/>
                      </a:solidFill>
                      <a:prstDash val="sysDot"/>
                    </a:ln>
                    <a:effectLst/>
                  </c:spPr>
                  <c:trendlineType val="linear"/>
                  <c:dispRSqr val="0"/>
                  <c:dispEq val="0"/>
                </c:trendline>
                <c:val>
                  <c:numRef>
                    <c:extLst>
                      <c:ext uri="{02D57815-91ED-43cb-92C2-25804820EDAC}">
                        <c15:formulaRef>
                          <c15:sqref>Summary!$F$77:$BW$77</c15:sqref>
                        </c15:formulaRef>
                      </c:ext>
                    </c:extLst>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c:ext xmlns:c16="http://schemas.microsoft.com/office/drawing/2014/chart" uri="{C3380CC4-5D6E-409C-BE32-E72D297353CC}">
                    <c16:uniqueId val="{00000003-BF55-40B6-AD63-2A39C2A94DB2}"/>
                  </c:ext>
                </c:extLst>
              </c15:ser>
            </c15:filteredLineSeries>
            <c15:filteredLineSeries>
              <c15:ser>
                <c:idx val="4"/>
                <c:order val="2"/>
                <c:tx>
                  <c:v>Party Proportionality</c:v>
                </c:tx>
                <c:spPr>
                  <a:ln w="28575" cap="rnd">
                    <a:solidFill>
                      <a:schemeClr val="accent5"/>
                    </a:solidFill>
                    <a:round/>
                  </a:ln>
                  <a:effectLst/>
                </c:spPr>
                <c:marker>
                  <c:symbol val="none"/>
                </c:marker>
                <c:trendline>
                  <c:spPr>
                    <a:ln w="19050" cap="rnd">
                      <a:solidFill>
                        <a:schemeClr val="accent5"/>
                      </a:solidFill>
                      <a:prstDash val="sysDot"/>
                    </a:ln>
                    <a:effectLst/>
                  </c:spPr>
                  <c:trendlineType val="linear"/>
                  <c:dispRSqr val="0"/>
                  <c:dispEq val="0"/>
                </c:trendline>
                <c:val>
                  <c:numRef>
                    <c:extLst xmlns:c15="http://schemas.microsoft.com/office/drawing/2012/chart">
                      <c:ext xmlns:c15="http://schemas.microsoft.com/office/drawing/2012/chart" uri="{02D57815-91ED-43cb-92C2-25804820EDAC}">
                        <c15:formulaRef>
                          <c15:sqref>Summary!$F$78:$BW$78</c15:sqref>
                        </c15:formulaRef>
                      </c:ext>
                    </c:extLst>
                    <c:numCache>
                      <c:formatCode>General</c:formatCode>
                      <c:ptCount val="70"/>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numCache>
                  </c:numRef>
                </c:val>
                <c:smooth val="0"/>
                <c:extLst xmlns:c15="http://schemas.microsoft.com/office/drawing/2012/chart">
                  <c:ext xmlns:c16="http://schemas.microsoft.com/office/drawing/2014/chart" uri="{C3380CC4-5D6E-409C-BE32-E72D297353CC}">
                    <c16:uniqueId val="{00000005-BF55-40B6-AD63-2A39C2A94DB2}"/>
                  </c:ext>
                </c:extLst>
              </c15:ser>
            </c15:filteredLineSeries>
            <c15:filteredLineSeries>
              <c15:ser>
                <c:idx val="5"/>
                <c:order val="3"/>
                <c:tx>
                  <c:v>ENPP</c:v>
                </c:tx>
                <c:spPr>
                  <a:ln w="28575" cap="rnd">
                    <a:solidFill>
                      <a:schemeClr val="accent6"/>
                    </a:solidFill>
                    <a:round/>
                  </a:ln>
                  <a:effectLst/>
                </c:spPr>
                <c:marker>
                  <c:symbol val="none"/>
                </c:marker>
                <c:trendline>
                  <c:spPr>
                    <a:ln w="19050" cap="rnd">
                      <a:solidFill>
                        <a:schemeClr val="accent6"/>
                      </a:solidFill>
                      <a:prstDash val="sysDot"/>
                    </a:ln>
                    <a:effectLst/>
                  </c:spPr>
                  <c:trendlineType val="linear"/>
                  <c:dispRSqr val="0"/>
                  <c:dispEq val="0"/>
                </c:trendline>
                <c:val>
                  <c:numRef>
                    <c:extLst xmlns:c15="http://schemas.microsoft.com/office/drawing/2012/chart">
                      <c:ext xmlns:c15="http://schemas.microsoft.com/office/drawing/2012/chart" uri="{02D57815-91ED-43cb-92C2-25804820EDAC}">
                        <c15:formulaRef>
                          <c15:sqref>Summary!$F$80:$BW$80</c15:sqref>
                        </c15:formulaRef>
                      </c:ext>
                    </c:extLst>
                    <c:numCache>
                      <c:formatCode>General</c:formatCode>
                      <c:ptCount val="70"/>
                      <c:pt idx="0">
                        <c:v>2.8733333333333335</c:v>
                      </c:pt>
                      <c:pt idx="1">
                        <c:v>2.706666666666667</c:v>
                      </c:pt>
                      <c:pt idx="2">
                        <c:v>2.706666666666667</c:v>
                      </c:pt>
                      <c:pt idx="3">
                        <c:v>2.48</c:v>
                      </c:pt>
                      <c:pt idx="4">
                        <c:v>2.0674999999999999</c:v>
                      </c:pt>
                      <c:pt idx="5">
                        <c:v>2.1074999999999999</c:v>
                      </c:pt>
                      <c:pt idx="6">
                        <c:v>2.1074999999999999</c:v>
                      </c:pt>
                      <c:pt idx="7">
                        <c:v>2.6116666666666668</c:v>
                      </c:pt>
                      <c:pt idx="8">
                        <c:v>2.6350000000000002</c:v>
                      </c:pt>
                      <c:pt idx="9">
                        <c:v>2.4933333333333336</c:v>
                      </c:pt>
                      <c:pt idx="10">
                        <c:v>2.4933333333333336</c:v>
                      </c:pt>
                      <c:pt idx="11">
                        <c:v>1.9383333333333335</c:v>
                      </c:pt>
                      <c:pt idx="12">
                        <c:v>2.4025000000000003</c:v>
                      </c:pt>
                      <c:pt idx="13">
                        <c:v>2.16</c:v>
                      </c:pt>
                      <c:pt idx="14">
                        <c:v>2.1825000000000001</c:v>
                      </c:pt>
                      <c:pt idx="15">
                        <c:v>2.1825000000000001</c:v>
                      </c:pt>
                      <c:pt idx="16">
                        <c:v>2.0475000000000003</c:v>
                      </c:pt>
                      <c:pt idx="17">
                        <c:v>2.2050000000000001</c:v>
                      </c:pt>
                      <c:pt idx="18">
                        <c:v>2.2050000000000001</c:v>
                      </c:pt>
                      <c:pt idx="19">
                        <c:v>2.5324999999999998</c:v>
                      </c:pt>
                      <c:pt idx="20">
                        <c:v>2.5324999999999998</c:v>
                      </c:pt>
                      <c:pt idx="21">
                        <c:v>3.0374999999999996</c:v>
                      </c:pt>
                      <c:pt idx="22">
                        <c:v>2.7679999999999998</c:v>
                      </c:pt>
                      <c:pt idx="23">
                        <c:v>2.4916666666666667</c:v>
                      </c:pt>
                      <c:pt idx="24">
                        <c:v>2.4916666666666667</c:v>
                      </c:pt>
                      <c:pt idx="25">
                        <c:v>2.4916666666666667</c:v>
                      </c:pt>
                      <c:pt idx="26">
                        <c:v>2.145</c:v>
                      </c:pt>
                      <c:pt idx="27">
                        <c:v>2.145</c:v>
                      </c:pt>
                      <c:pt idx="28">
                        <c:v>2.145</c:v>
                      </c:pt>
                      <c:pt idx="29">
                        <c:v>1.7939999999999998</c:v>
                      </c:pt>
                      <c:pt idx="30">
                        <c:v>1.6819999999999999</c:v>
                      </c:pt>
                      <c:pt idx="31">
                        <c:v>1.6819999999999999</c:v>
                      </c:pt>
                      <c:pt idx="32">
                        <c:v>1.6919999999999997</c:v>
                      </c:pt>
                      <c:pt idx="33">
                        <c:v>1.6919999999999997</c:v>
                      </c:pt>
                      <c:pt idx="34">
                        <c:v>1.6519999999999999</c:v>
                      </c:pt>
                      <c:pt idx="35">
                        <c:v>1.6519999999999999</c:v>
                      </c:pt>
                      <c:pt idx="36">
                        <c:v>1.732</c:v>
                      </c:pt>
                      <c:pt idx="37">
                        <c:v>1.9319999999999999</c:v>
                      </c:pt>
                      <c:pt idx="38">
                        <c:v>2.1399999999999997</c:v>
                      </c:pt>
                      <c:pt idx="39">
                        <c:v>2.524</c:v>
                      </c:pt>
                      <c:pt idx="40">
                        <c:v>2.6966666666666668</c:v>
                      </c:pt>
                      <c:pt idx="41">
                        <c:v>3.2866666666666666</c:v>
                      </c:pt>
                      <c:pt idx="42">
                        <c:v>3.3166666666666664</c:v>
                      </c:pt>
                      <c:pt idx="43">
                        <c:v>3.0614285714285714</c:v>
                      </c:pt>
                      <c:pt idx="44">
                        <c:v>2.7142857142857144</c:v>
                      </c:pt>
                      <c:pt idx="45">
                        <c:v>2.7185714285714289</c:v>
                      </c:pt>
                      <c:pt idx="46">
                        <c:v>2.8314285714285714</c:v>
                      </c:pt>
                      <c:pt idx="47">
                        <c:v>2.71</c:v>
                      </c:pt>
                      <c:pt idx="48">
                        <c:v>3.0214285714285714</c:v>
                      </c:pt>
                      <c:pt idx="49">
                        <c:v>2.8414285714285716</c:v>
                      </c:pt>
                      <c:pt idx="50">
                        <c:v>2.7028571428571424</c:v>
                      </c:pt>
                      <c:pt idx="51">
                        <c:v>2.9899999999999998</c:v>
                      </c:pt>
                      <c:pt idx="52">
                        <c:v>3.12</c:v>
                      </c:pt>
                      <c:pt idx="53">
                        <c:v>3.8600000000000003</c:v>
                      </c:pt>
                      <c:pt idx="54">
                        <c:v>4.05</c:v>
                      </c:pt>
                      <c:pt idx="55">
                        <c:v>4.05</c:v>
                      </c:pt>
                      <c:pt idx="56">
                        <c:v>4.5199999999999996</c:v>
                      </c:pt>
                      <c:pt idx="57">
                        <c:v>4.5199999999999996</c:v>
                      </c:pt>
                      <c:pt idx="58">
                        <c:v>4.5199999999999996</c:v>
                      </c:pt>
                      <c:pt idx="59">
                        <c:v>4.84</c:v>
                      </c:pt>
                      <c:pt idx="60">
                        <c:v>4.7871428571428565</c:v>
                      </c:pt>
                      <c:pt idx="61">
                        <c:v>4.4428571428571431</c:v>
                      </c:pt>
                      <c:pt idx="62">
                        <c:v>3.8737500000000002</c:v>
                      </c:pt>
                      <c:pt idx="63">
                        <c:v>3.8737500000000002</c:v>
                      </c:pt>
                      <c:pt idx="64">
                        <c:v>3.8737500000000002</c:v>
                      </c:pt>
                      <c:pt idx="65">
                        <c:v>3.80125</c:v>
                      </c:pt>
                      <c:pt idx="66">
                        <c:v>3.8325</c:v>
                      </c:pt>
                      <c:pt idx="67">
                        <c:v>3.8849999999999998</c:v>
                      </c:pt>
                      <c:pt idx="68">
                        <c:v>3.5974999999999997</c:v>
                      </c:pt>
                      <c:pt idx="69">
                        <c:v>3.49125</c:v>
                      </c:pt>
                    </c:numCache>
                  </c:numRef>
                </c:val>
                <c:smooth val="0"/>
                <c:extLst xmlns:c15="http://schemas.microsoft.com/office/drawing/2012/chart">
                  <c:ext xmlns:c16="http://schemas.microsoft.com/office/drawing/2014/chart" uri="{C3380CC4-5D6E-409C-BE32-E72D297353CC}">
                    <c16:uniqueId val="{00000007-BF55-40B6-AD63-2A39C2A94DB2}"/>
                  </c:ext>
                </c:extLst>
              </c15:ser>
            </c15:filteredLineSeries>
            <c15:filteredLineSeries>
              <c15:ser>
                <c:idx val="1"/>
                <c:order val="4"/>
                <c:tx>
                  <c:v>Democracy</c:v>
                </c:tx>
                <c:spPr>
                  <a:ln w="28575" cap="rnd">
                    <a:solidFill>
                      <a:schemeClr val="accent2"/>
                    </a:solidFill>
                    <a:round/>
                  </a:ln>
                  <a:effectLst/>
                </c:spPr>
                <c:marker>
                  <c:symbol val="none"/>
                </c:marker>
                <c:val>
                  <c:numRef>
                    <c:extLst xmlns:c15="http://schemas.microsoft.com/office/drawing/2012/chart">
                      <c:ext xmlns:c15="http://schemas.microsoft.com/office/drawing/2012/chart" uri="{02D57815-91ED-43cb-92C2-25804820EDAC}">
                        <c15:formulaRef>
                          <c15:sqref>Summary!$F$82:$BW$82</c15:sqref>
                        </c15:formulaRef>
                      </c:ext>
                    </c:extLst>
                    <c:numCache>
                      <c:formatCode>General</c:formatCode>
                      <c:ptCount val="70"/>
                      <c:pt idx="0">
                        <c:v>5.1428571428571432</c:v>
                      </c:pt>
                      <c:pt idx="1">
                        <c:v>5.2857142857142856</c:v>
                      </c:pt>
                      <c:pt idx="2">
                        <c:v>5.2857142857142856</c:v>
                      </c:pt>
                      <c:pt idx="3">
                        <c:v>5.4285714285714288</c:v>
                      </c:pt>
                      <c:pt idx="4">
                        <c:v>5.4285714285714288</c:v>
                      </c:pt>
                      <c:pt idx="5">
                        <c:v>5.4285714285714288</c:v>
                      </c:pt>
                      <c:pt idx="6">
                        <c:v>5.4285714285714288</c:v>
                      </c:pt>
                      <c:pt idx="7">
                        <c:v>5.4285714285714288</c:v>
                      </c:pt>
                      <c:pt idx="8">
                        <c:v>5.8571428571428568</c:v>
                      </c:pt>
                      <c:pt idx="9">
                        <c:v>6.4166249999999998</c:v>
                      </c:pt>
                      <c:pt idx="10">
                        <c:v>5.5832499999999996</c:v>
                      </c:pt>
                      <c:pt idx="11">
                        <c:v>5.5</c:v>
                      </c:pt>
                      <c:pt idx="12">
                        <c:v>5</c:v>
                      </c:pt>
                      <c:pt idx="13">
                        <c:v>5</c:v>
                      </c:pt>
                      <c:pt idx="14">
                        <c:v>4.375</c:v>
                      </c:pt>
                      <c:pt idx="15">
                        <c:v>4.375</c:v>
                      </c:pt>
                      <c:pt idx="16">
                        <c:v>4.375</c:v>
                      </c:pt>
                      <c:pt idx="17">
                        <c:v>4.375</c:v>
                      </c:pt>
                      <c:pt idx="18">
                        <c:v>4.375</c:v>
                      </c:pt>
                      <c:pt idx="19">
                        <c:v>4.375</c:v>
                      </c:pt>
                      <c:pt idx="20">
                        <c:v>4.375</c:v>
                      </c:pt>
                      <c:pt idx="21">
                        <c:v>3.375</c:v>
                      </c:pt>
                      <c:pt idx="22">
                        <c:v>3.625</c:v>
                      </c:pt>
                      <c:pt idx="23">
                        <c:v>4</c:v>
                      </c:pt>
                      <c:pt idx="24">
                        <c:v>3.625</c:v>
                      </c:pt>
                      <c:pt idx="25">
                        <c:v>3.75</c:v>
                      </c:pt>
                      <c:pt idx="26">
                        <c:v>3.75</c:v>
                      </c:pt>
                      <c:pt idx="27">
                        <c:v>3.5</c:v>
                      </c:pt>
                      <c:pt idx="28">
                        <c:v>3.5</c:v>
                      </c:pt>
                      <c:pt idx="29">
                        <c:v>2.625</c:v>
                      </c:pt>
                      <c:pt idx="30">
                        <c:v>2.375</c:v>
                      </c:pt>
                      <c:pt idx="31">
                        <c:v>2.375</c:v>
                      </c:pt>
                      <c:pt idx="32">
                        <c:v>2.375</c:v>
                      </c:pt>
                      <c:pt idx="33">
                        <c:v>2.625</c:v>
                      </c:pt>
                      <c:pt idx="34">
                        <c:v>2.625</c:v>
                      </c:pt>
                      <c:pt idx="35">
                        <c:v>2.625</c:v>
                      </c:pt>
                      <c:pt idx="36">
                        <c:v>2.625</c:v>
                      </c:pt>
                      <c:pt idx="37">
                        <c:v>2.625</c:v>
                      </c:pt>
                      <c:pt idx="38">
                        <c:v>3.125</c:v>
                      </c:pt>
                      <c:pt idx="39">
                        <c:v>3.625</c:v>
                      </c:pt>
                      <c:pt idx="40">
                        <c:v>4.625</c:v>
                      </c:pt>
                      <c:pt idx="41">
                        <c:v>4.625</c:v>
                      </c:pt>
                      <c:pt idx="42">
                        <c:v>5</c:v>
                      </c:pt>
                      <c:pt idx="43">
                        <c:v>5</c:v>
                      </c:pt>
                      <c:pt idx="44">
                        <c:v>5</c:v>
                      </c:pt>
                      <c:pt idx="45">
                        <c:v>5</c:v>
                      </c:pt>
                      <c:pt idx="46">
                        <c:v>5</c:v>
                      </c:pt>
                      <c:pt idx="47">
                        <c:v>5</c:v>
                      </c:pt>
                      <c:pt idx="48">
                        <c:v>5</c:v>
                      </c:pt>
                      <c:pt idx="49">
                        <c:v>4.875</c:v>
                      </c:pt>
                      <c:pt idx="50">
                        <c:v>4.875</c:v>
                      </c:pt>
                      <c:pt idx="51">
                        <c:v>5.125</c:v>
                      </c:pt>
                      <c:pt idx="52">
                        <c:v>5.125</c:v>
                      </c:pt>
                      <c:pt idx="53">
                        <c:v>5.25</c:v>
                      </c:pt>
                      <c:pt idx="54">
                        <c:v>4.5</c:v>
                      </c:pt>
                      <c:pt idx="55">
                        <c:v>4.375</c:v>
                      </c:pt>
                      <c:pt idx="56">
                        <c:v>4.5</c:v>
                      </c:pt>
                      <c:pt idx="57">
                        <c:v>4.5</c:v>
                      </c:pt>
                      <c:pt idx="58">
                        <c:v>5.375</c:v>
                      </c:pt>
                      <c:pt idx="59">
                        <c:v>5.625</c:v>
                      </c:pt>
                      <c:pt idx="60">
                        <c:v>6.25</c:v>
                      </c:pt>
                      <c:pt idx="61">
                        <c:v>5.75</c:v>
                      </c:pt>
                      <c:pt idx="62">
                        <c:v>5.875</c:v>
                      </c:pt>
                      <c:pt idx="63">
                        <c:v>5.875</c:v>
                      </c:pt>
                      <c:pt idx="64">
                        <c:v>5.875</c:v>
                      </c:pt>
                      <c:pt idx="65">
                        <c:v>6</c:v>
                      </c:pt>
                      <c:pt idx="66">
                        <c:v>6.125</c:v>
                      </c:pt>
                      <c:pt idx="67">
                        <c:v>7</c:v>
                      </c:pt>
                      <c:pt idx="68">
                        <c:v>7.5</c:v>
                      </c:pt>
                      <c:pt idx="69">
                        <c:v>7.5</c:v>
                      </c:pt>
                    </c:numCache>
                  </c:numRef>
                </c:val>
                <c:smooth val="0"/>
                <c:extLst xmlns:c15="http://schemas.microsoft.com/office/drawing/2012/chart">
                  <c:ext xmlns:c16="http://schemas.microsoft.com/office/drawing/2014/chart" uri="{C3380CC4-5D6E-409C-BE32-E72D297353CC}">
                    <c16:uniqueId val="{00000008-BF55-40B6-AD63-2A39C2A94DB2}"/>
                  </c:ext>
                </c:extLst>
              </c15:ser>
            </c15:filteredLineSeries>
          </c:ext>
        </c:extLst>
      </c:lineChart>
      <c:catAx>
        <c:axId val="339470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760"/>
        <c:crosses val="autoZero"/>
        <c:auto val="1"/>
        <c:lblAlgn val="ctr"/>
        <c:lblOffset val="100"/>
        <c:noMultiLvlLbl val="0"/>
      </c:catAx>
      <c:valAx>
        <c:axId val="33947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5"/>
          <c:order val="3"/>
          <c:tx>
            <c:v>ENPP</c:v>
          </c:tx>
          <c:spPr>
            <a:ln w="28575" cap="rnd">
              <a:solidFill>
                <a:schemeClr val="tx1"/>
              </a:solidFill>
              <a:round/>
            </a:ln>
            <a:effectLst/>
          </c:spPr>
          <c:marker>
            <c:symbol val="none"/>
          </c:marker>
          <c:trendline>
            <c:spPr>
              <a:ln w="19050" cap="rnd">
                <a:solidFill>
                  <a:schemeClr val="tx1"/>
                </a:solidFill>
                <a:prstDash val="sysDot"/>
              </a:ln>
              <a:effectLst/>
            </c:spPr>
            <c:trendlineType val="poly"/>
            <c:order val="4"/>
            <c:dispRSqr val="1"/>
            <c:dispEq val="0"/>
            <c:trendlineLbl>
              <c:layout>
                <c:manualLayout>
                  <c:x val="-8.5148921733341192E-3"/>
                  <c:y val="3.49348990071381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Summary!$F$1:$BW$1</c:f>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f>Summary!$F$80:$BW$80</c:f>
              <c:numCache>
                <c:formatCode>General</c:formatCode>
                <c:ptCount val="70"/>
                <c:pt idx="0">
                  <c:v>2.8733333333333335</c:v>
                </c:pt>
                <c:pt idx="1">
                  <c:v>2.706666666666667</c:v>
                </c:pt>
                <c:pt idx="2">
                  <c:v>2.706666666666667</c:v>
                </c:pt>
                <c:pt idx="3">
                  <c:v>2.48</c:v>
                </c:pt>
                <c:pt idx="4">
                  <c:v>2.0674999999999999</c:v>
                </c:pt>
                <c:pt idx="5">
                  <c:v>2.1074999999999999</c:v>
                </c:pt>
                <c:pt idx="6">
                  <c:v>2.1074999999999999</c:v>
                </c:pt>
                <c:pt idx="7">
                  <c:v>2.6116666666666668</c:v>
                </c:pt>
                <c:pt idx="8">
                  <c:v>2.6350000000000002</c:v>
                </c:pt>
                <c:pt idx="9">
                  <c:v>2.4933333333333336</c:v>
                </c:pt>
                <c:pt idx="10">
                  <c:v>2.4933333333333336</c:v>
                </c:pt>
                <c:pt idx="11">
                  <c:v>1.9383333333333335</c:v>
                </c:pt>
                <c:pt idx="12">
                  <c:v>2.4025000000000003</c:v>
                </c:pt>
                <c:pt idx="13">
                  <c:v>2.16</c:v>
                </c:pt>
                <c:pt idx="14">
                  <c:v>2.1825000000000001</c:v>
                </c:pt>
                <c:pt idx="15">
                  <c:v>2.1825000000000001</c:v>
                </c:pt>
                <c:pt idx="16">
                  <c:v>2.0475000000000003</c:v>
                </c:pt>
                <c:pt idx="17">
                  <c:v>2.2050000000000001</c:v>
                </c:pt>
                <c:pt idx="18">
                  <c:v>2.2050000000000001</c:v>
                </c:pt>
                <c:pt idx="19">
                  <c:v>2.5324999999999998</c:v>
                </c:pt>
                <c:pt idx="20">
                  <c:v>2.5324999999999998</c:v>
                </c:pt>
                <c:pt idx="21">
                  <c:v>3.0374999999999996</c:v>
                </c:pt>
                <c:pt idx="22">
                  <c:v>2.7679999999999998</c:v>
                </c:pt>
                <c:pt idx="23">
                  <c:v>2.4916666666666667</c:v>
                </c:pt>
                <c:pt idx="24">
                  <c:v>2.4916666666666667</c:v>
                </c:pt>
                <c:pt idx="25">
                  <c:v>2.4916666666666667</c:v>
                </c:pt>
                <c:pt idx="26">
                  <c:v>2.145</c:v>
                </c:pt>
                <c:pt idx="27">
                  <c:v>2.145</c:v>
                </c:pt>
                <c:pt idx="28">
                  <c:v>2.145</c:v>
                </c:pt>
                <c:pt idx="29">
                  <c:v>1.7939999999999998</c:v>
                </c:pt>
                <c:pt idx="30">
                  <c:v>1.6819999999999999</c:v>
                </c:pt>
                <c:pt idx="31">
                  <c:v>1.6819999999999999</c:v>
                </c:pt>
                <c:pt idx="32">
                  <c:v>1.6919999999999997</c:v>
                </c:pt>
                <c:pt idx="33">
                  <c:v>1.6919999999999997</c:v>
                </c:pt>
                <c:pt idx="34">
                  <c:v>1.6519999999999999</c:v>
                </c:pt>
                <c:pt idx="35">
                  <c:v>1.6519999999999999</c:v>
                </c:pt>
                <c:pt idx="36">
                  <c:v>1.732</c:v>
                </c:pt>
                <c:pt idx="37">
                  <c:v>1.9319999999999999</c:v>
                </c:pt>
                <c:pt idx="38">
                  <c:v>2.1399999999999997</c:v>
                </c:pt>
                <c:pt idx="39">
                  <c:v>2.524</c:v>
                </c:pt>
                <c:pt idx="40">
                  <c:v>2.6966666666666668</c:v>
                </c:pt>
                <c:pt idx="41">
                  <c:v>3.2866666666666666</c:v>
                </c:pt>
                <c:pt idx="42">
                  <c:v>3.3166666666666664</c:v>
                </c:pt>
                <c:pt idx="43">
                  <c:v>3.0614285714285714</c:v>
                </c:pt>
                <c:pt idx="44">
                  <c:v>2.7142857142857144</c:v>
                </c:pt>
                <c:pt idx="45">
                  <c:v>2.7185714285714289</c:v>
                </c:pt>
                <c:pt idx="46">
                  <c:v>2.8314285714285714</c:v>
                </c:pt>
                <c:pt idx="47">
                  <c:v>2.71</c:v>
                </c:pt>
                <c:pt idx="48">
                  <c:v>3.0214285714285714</c:v>
                </c:pt>
                <c:pt idx="49">
                  <c:v>2.8414285714285716</c:v>
                </c:pt>
                <c:pt idx="50">
                  <c:v>2.7028571428571424</c:v>
                </c:pt>
                <c:pt idx="51">
                  <c:v>2.9899999999999998</c:v>
                </c:pt>
                <c:pt idx="52">
                  <c:v>3.12</c:v>
                </c:pt>
                <c:pt idx="53">
                  <c:v>3.8600000000000003</c:v>
                </c:pt>
                <c:pt idx="54">
                  <c:v>4.05</c:v>
                </c:pt>
                <c:pt idx="55">
                  <c:v>4.05</c:v>
                </c:pt>
                <c:pt idx="56">
                  <c:v>4.5199999999999996</c:v>
                </c:pt>
                <c:pt idx="57">
                  <c:v>4.5199999999999996</c:v>
                </c:pt>
                <c:pt idx="58">
                  <c:v>4.5199999999999996</c:v>
                </c:pt>
                <c:pt idx="59">
                  <c:v>4.84</c:v>
                </c:pt>
                <c:pt idx="60">
                  <c:v>4.7871428571428565</c:v>
                </c:pt>
                <c:pt idx="61">
                  <c:v>4.4428571428571431</c:v>
                </c:pt>
                <c:pt idx="62">
                  <c:v>3.8737500000000002</c:v>
                </c:pt>
                <c:pt idx="63">
                  <c:v>3.8737500000000002</c:v>
                </c:pt>
                <c:pt idx="64">
                  <c:v>3.8737500000000002</c:v>
                </c:pt>
                <c:pt idx="65">
                  <c:v>3.80125</c:v>
                </c:pt>
                <c:pt idx="66">
                  <c:v>3.8325</c:v>
                </c:pt>
                <c:pt idx="67">
                  <c:v>3.8849999999999998</c:v>
                </c:pt>
                <c:pt idx="68">
                  <c:v>3.5974999999999997</c:v>
                </c:pt>
                <c:pt idx="69">
                  <c:v>3.49125</c:v>
                </c:pt>
              </c:numCache>
            </c:numRef>
          </c:val>
          <c:smooth val="0"/>
          <c:extLst>
            <c:ext xmlns:c16="http://schemas.microsoft.com/office/drawing/2014/chart" uri="{C3380CC4-5D6E-409C-BE32-E72D297353CC}">
              <c16:uniqueId val="{00000007-8B4E-4693-85F6-50F74CDBFE8E}"/>
            </c:ext>
          </c:extLst>
        </c:ser>
        <c:ser>
          <c:idx val="2"/>
          <c:order val="5"/>
          <c:tx>
            <c:v>System proportionality</c:v>
          </c:tx>
          <c:spPr>
            <a:ln w="28575" cap="rnd">
              <a:solidFill>
                <a:schemeClr val="tx1"/>
              </a:solidFill>
              <a:prstDash val="dash"/>
              <a:round/>
            </a:ln>
            <a:effectLst/>
          </c:spPr>
          <c:marker>
            <c:symbol val="none"/>
          </c:marker>
          <c:trendline>
            <c:spPr>
              <a:ln w="19050" cap="rnd">
                <a:solidFill>
                  <a:schemeClr val="dk1">
                    <a:tint val="75000"/>
                  </a:schemeClr>
                </a:solidFill>
                <a:prstDash val="sysDash"/>
              </a:ln>
              <a:effectLst/>
            </c:spPr>
            <c:trendlineType val="poly"/>
            <c:order val="4"/>
            <c:dispRSqr val="1"/>
            <c:dispEq val="0"/>
            <c:trendlineLbl>
              <c:layout>
                <c:manualLayout>
                  <c:x val="-0.2315049704426049"/>
                  <c:y val="-2.694769435952575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Summary!$F$1:$BW$1</c:f>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f>Summary!$F$77:$BW$77</c:f>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c:ext xmlns:c16="http://schemas.microsoft.com/office/drawing/2014/chart" uri="{C3380CC4-5D6E-409C-BE32-E72D297353CC}">
              <c16:uniqueId val="{0000000A-8B4E-4693-85F6-50F74CDBFE8E}"/>
            </c:ext>
          </c:extLst>
        </c:ser>
        <c:ser>
          <c:idx val="6"/>
          <c:order val="6"/>
          <c:tx>
            <c:v>Disproportionality</c:v>
          </c:tx>
          <c:spPr>
            <a:ln w="28575" cap="rnd">
              <a:solidFill>
                <a:schemeClr val="dk1">
                  <a:tint val="80000"/>
                </a:schemeClr>
              </a:solidFill>
              <a:round/>
            </a:ln>
            <a:effectLst/>
          </c:spPr>
          <c:marker>
            <c:symbol val="none"/>
          </c:marker>
          <c:trendline>
            <c:spPr>
              <a:ln w="19050" cap="rnd">
                <a:solidFill>
                  <a:schemeClr val="dk1">
                    <a:tint val="80000"/>
                  </a:schemeClr>
                </a:solidFill>
                <a:prstDash val="sysDot"/>
              </a:ln>
              <a:effectLst/>
            </c:spPr>
            <c:trendlineType val="poly"/>
            <c:order val="4"/>
            <c:dispRSqr val="1"/>
            <c:dispEq val="0"/>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Summary!$F$1:$BW$1</c:f>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f>Summary!$F$79:$BW$79</c:f>
              <c:numCache>
                <c:formatCode>General</c:formatCode>
                <c:ptCount val="70"/>
                <c:pt idx="0">
                  <c:v>6.3566666666666665</c:v>
                </c:pt>
                <c:pt idx="1">
                  <c:v>4.8599999999999994</c:v>
                </c:pt>
                <c:pt idx="2">
                  <c:v>4.8599999999999994</c:v>
                </c:pt>
                <c:pt idx="3">
                  <c:v>9.129999999999999</c:v>
                </c:pt>
                <c:pt idx="4">
                  <c:v>10.654999999999999</c:v>
                </c:pt>
                <c:pt idx="5">
                  <c:v>13.494999999999999</c:v>
                </c:pt>
                <c:pt idx="6">
                  <c:v>13.494999999999999</c:v>
                </c:pt>
                <c:pt idx="7">
                  <c:v>11.494999999999999</c:v>
                </c:pt>
                <c:pt idx="8">
                  <c:v>12.711666666666666</c:v>
                </c:pt>
                <c:pt idx="9">
                  <c:v>12.178333333333335</c:v>
                </c:pt>
                <c:pt idx="10">
                  <c:v>12.178333333333335</c:v>
                </c:pt>
                <c:pt idx="11">
                  <c:v>15.545</c:v>
                </c:pt>
                <c:pt idx="12">
                  <c:v>14.4925</c:v>
                </c:pt>
                <c:pt idx="13">
                  <c:v>14.6625</c:v>
                </c:pt>
                <c:pt idx="14">
                  <c:v>14.812499999999998</c:v>
                </c:pt>
                <c:pt idx="15">
                  <c:v>14.812499999999998</c:v>
                </c:pt>
                <c:pt idx="16">
                  <c:v>16.13</c:v>
                </c:pt>
                <c:pt idx="17">
                  <c:v>12.62</c:v>
                </c:pt>
                <c:pt idx="18">
                  <c:v>12.62</c:v>
                </c:pt>
                <c:pt idx="19">
                  <c:v>9.86</c:v>
                </c:pt>
                <c:pt idx="20">
                  <c:v>9.86</c:v>
                </c:pt>
                <c:pt idx="21">
                  <c:v>8.3424999999999994</c:v>
                </c:pt>
                <c:pt idx="22">
                  <c:v>13.306000000000001</c:v>
                </c:pt>
                <c:pt idx="23">
                  <c:v>12.853333333333333</c:v>
                </c:pt>
                <c:pt idx="24">
                  <c:v>12.853333333333333</c:v>
                </c:pt>
                <c:pt idx="25">
                  <c:v>12.853333333333333</c:v>
                </c:pt>
                <c:pt idx="26">
                  <c:v>13.348333333333334</c:v>
                </c:pt>
                <c:pt idx="27">
                  <c:v>13.348333333333334</c:v>
                </c:pt>
                <c:pt idx="28">
                  <c:v>13.348333333333334</c:v>
                </c:pt>
                <c:pt idx="29">
                  <c:v>14.2</c:v>
                </c:pt>
                <c:pt idx="30">
                  <c:v>15.11</c:v>
                </c:pt>
                <c:pt idx="31">
                  <c:v>15.11</c:v>
                </c:pt>
                <c:pt idx="32">
                  <c:v>15.280000000000001</c:v>
                </c:pt>
                <c:pt idx="33">
                  <c:v>15.280000000000001</c:v>
                </c:pt>
                <c:pt idx="34">
                  <c:v>15.424000000000001</c:v>
                </c:pt>
                <c:pt idx="35">
                  <c:v>15.424000000000001</c:v>
                </c:pt>
                <c:pt idx="36">
                  <c:v>16.705000000000002</c:v>
                </c:pt>
                <c:pt idx="37">
                  <c:v>16.705000000000002</c:v>
                </c:pt>
                <c:pt idx="38">
                  <c:v>17.017500000000002</c:v>
                </c:pt>
                <c:pt idx="39">
                  <c:v>16.772000000000002</c:v>
                </c:pt>
                <c:pt idx="40">
                  <c:v>14.956666666666669</c:v>
                </c:pt>
                <c:pt idx="41">
                  <c:v>8.754999999999999</c:v>
                </c:pt>
                <c:pt idx="42">
                  <c:v>9.4733333333333327</c:v>
                </c:pt>
                <c:pt idx="43">
                  <c:v>9.4357142857142851</c:v>
                </c:pt>
                <c:pt idx="44">
                  <c:v>7.6457142857142859</c:v>
                </c:pt>
                <c:pt idx="45">
                  <c:v>6.2700000000000014</c:v>
                </c:pt>
                <c:pt idx="46">
                  <c:v>6.047142857142858</c:v>
                </c:pt>
                <c:pt idx="47">
                  <c:v>6.5957142857142861</c:v>
                </c:pt>
                <c:pt idx="48">
                  <c:v>6.87</c:v>
                </c:pt>
                <c:pt idx="49">
                  <c:v>8.5642857142857149</c:v>
                </c:pt>
                <c:pt idx="50">
                  <c:v>7.624142857142858</c:v>
                </c:pt>
                <c:pt idx="51">
                  <c:v>6.7848333333333342</c:v>
                </c:pt>
                <c:pt idx="52">
                  <c:v>5.3278000000000008</c:v>
                </c:pt>
                <c:pt idx="53">
                  <c:v>6.8574999999999999</c:v>
                </c:pt>
                <c:pt idx="54">
                  <c:v>7.9420000000000002</c:v>
                </c:pt>
                <c:pt idx="55">
                  <c:v>7.9420000000000002</c:v>
                </c:pt>
                <c:pt idx="56">
                  <c:v>7.8459999999999992</c:v>
                </c:pt>
                <c:pt idx="57">
                  <c:v>7.8459999999999992</c:v>
                </c:pt>
                <c:pt idx="58">
                  <c:v>7.8459999999999992</c:v>
                </c:pt>
                <c:pt idx="59">
                  <c:v>7.8459999999999992</c:v>
                </c:pt>
                <c:pt idx="60">
                  <c:v>5.8599999999999994</c:v>
                </c:pt>
                <c:pt idx="61">
                  <c:v>8.3266666666666662</c:v>
                </c:pt>
                <c:pt idx="62">
                  <c:v>9.5924999999999994</c:v>
                </c:pt>
                <c:pt idx="63">
                  <c:v>9.5924999999999994</c:v>
                </c:pt>
                <c:pt idx="64">
                  <c:v>9.5924999999999994</c:v>
                </c:pt>
                <c:pt idx="65">
                  <c:v>10.065000000000001</c:v>
                </c:pt>
                <c:pt idx="66">
                  <c:v>10.87125</c:v>
                </c:pt>
                <c:pt idx="67">
                  <c:v>10.723750000000001</c:v>
                </c:pt>
                <c:pt idx="68">
                  <c:v>10.686250000000001</c:v>
                </c:pt>
                <c:pt idx="69">
                  <c:v>11.48</c:v>
                </c:pt>
              </c:numCache>
            </c:numRef>
          </c:val>
          <c:smooth val="0"/>
          <c:extLst>
            <c:ext xmlns:c16="http://schemas.microsoft.com/office/drawing/2014/chart" uri="{C3380CC4-5D6E-409C-BE32-E72D297353CC}">
              <c16:uniqueId val="{0000000B-8B4E-4693-85F6-50F74CDBFE8E}"/>
            </c:ext>
          </c:extLst>
        </c:ser>
        <c:dLbls>
          <c:showLegendKey val="0"/>
          <c:showVal val="0"/>
          <c:showCatName val="0"/>
          <c:showSerName val="0"/>
          <c:showPercent val="0"/>
          <c:showBubbleSize val="0"/>
        </c:dLbls>
        <c:smooth val="0"/>
        <c:axId val="339470368"/>
        <c:axId val="339470760"/>
        <c:extLst>
          <c:ext xmlns:c15="http://schemas.microsoft.com/office/drawing/2012/chart" uri="{02D57815-91ED-43cb-92C2-25804820EDAC}">
            <c15:filteredLineSeries>
              <c15:ser>
                <c:idx val="0"/>
                <c:order val="0"/>
                <c:tx>
                  <c:strRef>
                    <c:extLst>
                      <c:ext uri="{02D57815-91ED-43cb-92C2-25804820EDAC}">
                        <c15:formulaRef>
                          <c15:sqref>Summary!$B$75</c15:sqref>
                        </c15:formulaRef>
                      </c:ext>
                    </c:extLst>
                    <c:strCache>
                      <c:ptCount val="1"/>
                      <c:pt idx="0">
                        <c:v>Federalism</c:v>
                      </c:pt>
                    </c:strCache>
                  </c:strRef>
                </c:tx>
                <c:spPr>
                  <a:ln w="28575" cap="rnd">
                    <a:solidFill>
                      <a:schemeClr val="dk1">
                        <a:tint val="88500"/>
                      </a:schemeClr>
                    </a:solidFill>
                    <a:round/>
                  </a:ln>
                  <a:effectLst/>
                </c:spPr>
                <c:marker>
                  <c:symbol val="none"/>
                </c:marker>
                <c:trendline>
                  <c:spPr>
                    <a:ln w="19050" cap="rnd">
                      <a:solidFill>
                        <a:schemeClr val="dk1">
                          <a:tint val="88500"/>
                        </a:schemeClr>
                      </a:solidFill>
                      <a:prstDash val="sysDot"/>
                    </a:ln>
                    <a:effectLst/>
                  </c:spPr>
                  <c:trendlineType val="linear"/>
                  <c:dispRSqr val="0"/>
                  <c:dispEq val="0"/>
                </c:trendline>
                <c:cat>
                  <c:numRef>
                    <c:extLst>
                      <c:ext uri="{02D57815-91ED-43cb-92C2-25804820EDAC}">
                        <c15:formulaRef>
                          <c15:sqref>Summary!$F$1:$BW$1</c15:sqref>
                        </c15:formulaRef>
                      </c:ext>
                    </c:extLst>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extLst>
                      <c:ext uri="{02D57815-91ED-43cb-92C2-25804820EDAC}">
                        <c15:formulaRef>
                          <c15:sqref>Summary!$F$75:$BU$75</c15:sqref>
                        </c15:formulaRef>
                      </c:ext>
                    </c:extLst>
                    <c:numCache>
                      <c:formatCode>General</c:formatCode>
                      <c:ptCount val="68"/>
                      <c:pt idx="0">
                        <c:v>2.3214285714285716</c:v>
                      </c:pt>
                      <c:pt idx="1">
                        <c:v>3.0357142857142856</c:v>
                      </c:pt>
                      <c:pt idx="2">
                        <c:v>1.6071428571428572</c:v>
                      </c:pt>
                      <c:pt idx="3">
                        <c:v>2.2321428571428572</c:v>
                      </c:pt>
                      <c:pt idx="4">
                        <c:v>2.2321428571428572</c:v>
                      </c:pt>
                      <c:pt idx="5">
                        <c:v>2.2321428571428572</c:v>
                      </c:pt>
                      <c:pt idx="6">
                        <c:v>2.2321428571428572</c:v>
                      </c:pt>
                      <c:pt idx="7">
                        <c:v>2.2321428571428572</c:v>
                      </c:pt>
                      <c:pt idx="8">
                        <c:v>2.4107142857142856</c:v>
                      </c:pt>
                      <c:pt idx="9">
                        <c:v>3.125</c:v>
                      </c:pt>
                      <c:pt idx="10">
                        <c:v>3.125</c:v>
                      </c:pt>
                      <c:pt idx="11">
                        <c:v>2.46875</c:v>
                      </c:pt>
                      <c:pt idx="12">
                        <c:v>3.4375</c:v>
                      </c:pt>
                      <c:pt idx="13">
                        <c:v>3.4375</c:v>
                      </c:pt>
                      <c:pt idx="14">
                        <c:v>2.109375</c:v>
                      </c:pt>
                      <c:pt idx="15">
                        <c:v>2.1875</c:v>
                      </c:pt>
                      <c:pt idx="16">
                        <c:v>2.03125</c:v>
                      </c:pt>
                      <c:pt idx="17">
                        <c:v>2.03125</c:v>
                      </c:pt>
                      <c:pt idx="18">
                        <c:v>2.03125</c:v>
                      </c:pt>
                      <c:pt idx="19">
                        <c:v>2.34375</c:v>
                      </c:pt>
                      <c:pt idx="20">
                        <c:v>2.34375</c:v>
                      </c:pt>
                      <c:pt idx="21">
                        <c:v>2.34375</c:v>
                      </c:pt>
                      <c:pt idx="22">
                        <c:v>2.109375</c:v>
                      </c:pt>
                      <c:pt idx="23">
                        <c:v>2.109375</c:v>
                      </c:pt>
                      <c:pt idx="24">
                        <c:v>2.109375</c:v>
                      </c:pt>
                      <c:pt idx="25">
                        <c:v>2.96875</c:v>
                      </c:pt>
                      <c:pt idx="26">
                        <c:v>3.59375</c:v>
                      </c:pt>
                      <c:pt idx="27">
                        <c:v>2.890625</c:v>
                      </c:pt>
                      <c:pt idx="28">
                        <c:v>2.890625</c:v>
                      </c:pt>
                      <c:pt idx="29">
                        <c:v>2.265625</c:v>
                      </c:pt>
                      <c:pt idx="30">
                        <c:v>2.125</c:v>
                      </c:pt>
                      <c:pt idx="31">
                        <c:v>2.125</c:v>
                      </c:pt>
                      <c:pt idx="32">
                        <c:v>2.125</c:v>
                      </c:pt>
                      <c:pt idx="33">
                        <c:v>2.125</c:v>
                      </c:pt>
                      <c:pt idx="34">
                        <c:v>2.125</c:v>
                      </c:pt>
                      <c:pt idx="35">
                        <c:v>2.125</c:v>
                      </c:pt>
                      <c:pt idx="36">
                        <c:v>2.125</c:v>
                      </c:pt>
                      <c:pt idx="37">
                        <c:v>3.453125</c:v>
                      </c:pt>
                      <c:pt idx="38">
                        <c:v>2.984375</c:v>
                      </c:pt>
                      <c:pt idx="39">
                        <c:v>4.609375</c:v>
                      </c:pt>
                      <c:pt idx="40">
                        <c:v>3.90625</c:v>
                      </c:pt>
                      <c:pt idx="41">
                        <c:v>3.90625</c:v>
                      </c:pt>
                      <c:pt idx="42">
                        <c:v>3.75</c:v>
                      </c:pt>
                      <c:pt idx="43">
                        <c:v>3.75</c:v>
                      </c:pt>
                      <c:pt idx="44">
                        <c:v>3.75</c:v>
                      </c:pt>
                      <c:pt idx="45">
                        <c:v>3.75</c:v>
                      </c:pt>
                      <c:pt idx="46">
                        <c:v>3.75</c:v>
                      </c:pt>
                      <c:pt idx="47">
                        <c:v>3.75</c:v>
                      </c:pt>
                      <c:pt idx="48">
                        <c:v>3.75</c:v>
                      </c:pt>
                      <c:pt idx="49">
                        <c:v>3.75</c:v>
                      </c:pt>
                      <c:pt idx="50">
                        <c:v>3.75</c:v>
                      </c:pt>
                      <c:pt idx="51">
                        <c:v>2.421875</c:v>
                      </c:pt>
                      <c:pt idx="52">
                        <c:v>2.890625</c:v>
                      </c:pt>
                      <c:pt idx="53">
                        <c:v>3.125</c:v>
                      </c:pt>
                      <c:pt idx="54">
                        <c:v>3.90625</c:v>
                      </c:pt>
                      <c:pt idx="55">
                        <c:v>3.90625</c:v>
                      </c:pt>
                      <c:pt idx="56">
                        <c:v>3.90625</c:v>
                      </c:pt>
                      <c:pt idx="57">
                        <c:v>3.90625</c:v>
                      </c:pt>
                      <c:pt idx="58">
                        <c:v>3.90625</c:v>
                      </c:pt>
                      <c:pt idx="59">
                        <c:v>4.0625</c:v>
                      </c:pt>
                      <c:pt idx="60">
                        <c:v>5.3125</c:v>
                      </c:pt>
                      <c:pt idx="61">
                        <c:v>5.3125</c:v>
                      </c:pt>
                      <c:pt idx="62">
                        <c:v>5.546875</c:v>
                      </c:pt>
                      <c:pt idx="63">
                        <c:v>5.546875</c:v>
                      </c:pt>
                      <c:pt idx="64">
                        <c:v>5.546875</c:v>
                      </c:pt>
                      <c:pt idx="65">
                        <c:v>5.546875</c:v>
                      </c:pt>
                      <c:pt idx="66">
                        <c:v>5.546875</c:v>
                      </c:pt>
                      <c:pt idx="67">
                        <c:v>6.875</c:v>
                      </c:pt>
                    </c:numCache>
                  </c:numRef>
                </c:val>
                <c:smooth val="0"/>
                <c:extLst>
                  <c:ext xmlns:c16="http://schemas.microsoft.com/office/drawing/2014/chart" uri="{C3380CC4-5D6E-409C-BE32-E72D297353CC}">
                    <c16:uniqueId val="{00000001-8B4E-4693-85F6-50F74CDBFE8E}"/>
                  </c:ext>
                </c:extLst>
              </c15:ser>
            </c15:filteredLineSeries>
            <c15:filteredLineSeries>
              <c15:ser>
                <c:idx val="3"/>
                <c:order val="1"/>
                <c:tx>
                  <c:v>Proportionality</c:v>
                </c:tx>
                <c:spPr>
                  <a:ln w="28575" cap="rnd">
                    <a:solidFill>
                      <a:schemeClr val="dk1">
                        <a:tint val="98500"/>
                      </a:schemeClr>
                    </a:solidFill>
                    <a:round/>
                  </a:ln>
                  <a:effectLst/>
                </c:spPr>
                <c:marker>
                  <c:symbol val="none"/>
                </c:marker>
                <c:trendline>
                  <c:spPr>
                    <a:ln w="19050" cap="rnd">
                      <a:solidFill>
                        <a:schemeClr val="dk1">
                          <a:tint val="98500"/>
                        </a:schemeClr>
                      </a:solidFill>
                      <a:prstDash val="sysDot"/>
                    </a:ln>
                    <a:effectLst/>
                  </c:spPr>
                  <c:trendlineType val="linear"/>
                  <c:dispRSqr val="0"/>
                  <c:dispEq val="0"/>
                </c:trendline>
                <c:cat>
                  <c:numRef>
                    <c:extLst xmlns:c15="http://schemas.microsoft.com/office/drawing/2012/chart">
                      <c:ext xmlns:c15="http://schemas.microsoft.com/office/drawing/2012/chart" uri="{02D57815-91ED-43cb-92C2-25804820EDAC}">
                        <c15:formulaRef>
                          <c15:sqref>Summary!$F$1:$BW$1</c15:sqref>
                        </c15:formulaRef>
                      </c:ext>
                    </c:extLst>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extLst xmlns:c15="http://schemas.microsoft.com/office/drawing/2012/chart">
                      <c:ext xmlns:c15="http://schemas.microsoft.com/office/drawing/2012/chart" uri="{02D57815-91ED-43cb-92C2-25804820EDAC}">
                        <c15:formulaRef>
                          <c15:sqref>Summary!$F$77:$BW$77</c15:sqref>
                        </c15:formulaRef>
                      </c:ext>
                    </c:extLst>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xmlns:c15="http://schemas.microsoft.com/office/drawing/2012/chart">
                  <c:ext xmlns:c16="http://schemas.microsoft.com/office/drawing/2014/chart" uri="{C3380CC4-5D6E-409C-BE32-E72D297353CC}">
                    <c16:uniqueId val="{00000003-8B4E-4693-85F6-50F74CDBFE8E}"/>
                  </c:ext>
                </c:extLst>
              </c15:ser>
            </c15:filteredLineSeries>
            <c15:filteredLineSeries>
              <c15:ser>
                <c:idx val="4"/>
                <c:order val="2"/>
                <c:tx>
                  <c:v>Party Proportionality</c:v>
                </c:tx>
                <c:spPr>
                  <a:ln w="28575" cap="rnd">
                    <a:solidFill>
                      <a:schemeClr val="dk1">
                        <a:tint val="30000"/>
                      </a:schemeClr>
                    </a:solidFill>
                    <a:round/>
                  </a:ln>
                  <a:effectLst/>
                </c:spPr>
                <c:marker>
                  <c:symbol val="none"/>
                </c:marker>
                <c:trendline>
                  <c:spPr>
                    <a:ln w="19050" cap="rnd">
                      <a:solidFill>
                        <a:schemeClr val="dk1">
                          <a:tint val="30000"/>
                        </a:schemeClr>
                      </a:solidFill>
                      <a:prstDash val="sysDot"/>
                    </a:ln>
                    <a:effectLst/>
                  </c:spPr>
                  <c:trendlineType val="linear"/>
                  <c:dispRSqr val="0"/>
                  <c:dispEq val="0"/>
                </c:trendline>
                <c:cat>
                  <c:numRef>
                    <c:extLst xmlns:c15="http://schemas.microsoft.com/office/drawing/2012/chart">
                      <c:ext xmlns:c15="http://schemas.microsoft.com/office/drawing/2012/chart" uri="{02D57815-91ED-43cb-92C2-25804820EDAC}">
                        <c15:formulaRef>
                          <c15:sqref>Summary!$F$1:$BW$1</c15:sqref>
                        </c15:formulaRef>
                      </c:ext>
                    </c:extLst>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extLst xmlns:c15="http://schemas.microsoft.com/office/drawing/2012/chart">
                      <c:ext xmlns:c15="http://schemas.microsoft.com/office/drawing/2012/chart" uri="{02D57815-91ED-43cb-92C2-25804820EDAC}">
                        <c15:formulaRef>
                          <c15:sqref>Summary!$F$78:$BW$78</c15:sqref>
                        </c15:formulaRef>
                      </c:ext>
                    </c:extLst>
                    <c:numCache>
                      <c:formatCode>General</c:formatCode>
                      <c:ptCount val="70"/>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numCache>
                  </c:numRef>
                </c:val>
                <c:smooth val="0"/>
                <c:extLst xmlns:c15="http://schemas.microsoft.com/office/drawing/2012/chart">
                  <c:ext xmlns:c16="http://schemas.microsoft.com/office/drawing/2014/chart" uri="{C3380CC4-5D6E-409C-BE32-E72D297353CC}">
                    <c16:uniqueId val="{00000005-8B4E-4693-85F6-50F74CDBFE8E}"/>
                  </c:ext>
                </c:extLst>
              </c15:ser>
            </c15:filteredLineSeries>
            <c15:filteredLineSeries>
              <c15:ser>
                <c:idx val="1"/>
                <c:order val="4"/>
                <c:tx>
                  <c:v>Democracy</c:v>
                </c:tx>
                <c:spPr>
                  <a:ln w="28575" cap="rnd">
                    <a:solidFill>
                      <a:schemeClr val="dk1">
                        <a:tint val="55000"/>
                      </a:schemeClr>
                    </a:solidFill>
                    <a:round/>
                  </a:ln>
                  <a:effectLst/>
                </c:spPr>
                <c:marker>
                  <c:symbol val="none"/>
                </c:marker>
                <c:cat>
                  <c:numRef>
                    <c:extLst xmlns:c15="http://schemas.microsoft.com/office/drawing/2012/chart">
                      <c:ext xmlns:c15="http://schemas.microsoft.com/office/drawing/2012/chart" uri="{02D57815-91ED-43cb-92C2-25804820EDAC}">
                        <c15:formulaRef>
                          <c15:sqref>Summary!$F$1:$BW$1</c15:sqref>
                        </c15:formulaRef>
                      </c:ext>
                    </c:extLst>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extLst xmlns:c15="http://schemas.microsoft.com/office/drawing/2012/chart">
                      <c:ext xmlns:c15="http://schemas.microsoft.com/office/drawing/2012/chart" uri="{02D57815-91ED-43cb-92C2-25804820EDAC}">
                        <c15:formulaRef>
                          <c15:sqref>Summary!$F$82:$BW$82</c15:sqref>
                        </c15:formulaRef>
                      </c:ext>
                    </c:extLst>
                    <c:numCache>
                      <c:formatCode>General</c:formatCode>
                      <c:ptCount val="70"/>
                      <c:pt idx="0">
                        <c:v>5.1428571428571432</c:v>
                      </c:pt>
                      <c:pt idx="1">
                        <c:v>5.2857142857142856</c:v>
                      </c:pt>
                      <c:pt idx="2">
                        <c:v>5.2857142857142856</c:v>
                      </c:pt>
                      <c:pt idx="3">
                        <c:v>5.4285714285714288</c:v>
                      </c:pt>
                      <c:pt idx="4">
                        <c:v>5.4285714285714288</c:v>
                      </c:pt>
                      <c:pt idx="5">
                        <c:v>5.4285714285714288</c:v>
                      </c:pt>
                      <c:pt idx="6">
                        <c:v>5.4285714285714288</c:v>
                      </c:pt>
                      <c:pt idx="7">
                        <c:v>5.4285714285714288</c:v>
                      </c:pt>
                      <c:pt idx="8">
                        <c:v>5.8571428571428568</c:v>
                      </c:pt>
                      <c:pt idx="9">
                        <c:v>6.4166249999999998</c:v>
                      </c:pt>
                      <c:pt idx="10">
                        <c:v>5.5832499999999996</c:v>
                      </c:pt>
                      <c:pt idx="11">
                        <c:v>5.5</c:v>
                      </c:pt>
                      <c:pt idx="12">
                        <c:v>5</c:v>
                      </c:pt>
                      <c:pt idx="13">
                        <c:v>5</c:v>
                      </c:pt>
                      <c:pt idx="14">
                        <c:v>4.375</c:v>
                      </c:pt>
                      <c:pt idx="15">
                        <c:v>4.375</c:v>
                      </c:pt>
                      <c:pt idx="16">
                        <c:v>4.375</c:v>
                      </c:pt>
                      <c:pt idx="17">
                        <c:v>4.375</c:v>
                      </c:pt>
                      <c:pt idx="18">
                        <c:v>4.375</c:v>
                      </c:pt>
                      <c:pt idx="19">
                        <c:v>4.375</c:v>
                      </c:pt>
                      <c:pt idx="20">
                        <c:v>4.375</c:v>
                      </c:pt>
                      <c:pt idx="21">
                        <c:v>3.375</c:v>
                      </c:pt>
                      <c:pt idx="22">
                        <c:v>3.625</c:v>
                      </c:pt>
                      <c:pt idx="23">
                        <c:v>4</c:v>
                      </c:pt>
                      <c:pt idx="24">
                        <c:v>3.625</c:v>
                      </c:pt>
                      <c:pt idx="25">
                        <c:v>3.75</c:v>
                      </c:pt>
                      <c:pt idx="26">
                        <c:v>3.75</c:v>
                      </c:pt>
                      <c:pt idx="27">
                        <c:v>3.5</c:v>
                      </c:pt>
                      <c:pt idx="28">
                        <c:v>3.5</c:v>
                      </c:pt>
                      <c:pt idx="29">
                        <c:v>2.625</c:v>
                      </c:pt>
                      <c:pt idx="30">
                        <c:v>2.375</c:v>
                      </c:pt>
                      <c:pt idx="31">
                        <c:v>2.375</c:v>
                      </c:pt>
                      <c:pt idx="32">
                        <c:v>2.375</c:v>
                      </c:pt>
                      <c:pt idx="33">
                        <c:v>2.625</c:v>
                      </c:pt>
                      <c:pt idx="34">
                        <c:v>2.625</c:v>
                      </c:pt>
                      <c:pt idx="35">
                        <c:v>2.625</c:v>
                      </c:pt>
                      <c:pt idx="36">
                        <c:v>2.625</c:v>
                      </c:pt>
                      <c:pt idx="37">
                        <c:v>2.625</c:v>
                      </c:pt>
                      <c:pt idx="38">
                        <c:v>3.125</c:v>
                      </c:pt>
                      <c:pt idx="39">
                        <c:v>3.625</c:v>
                      </c:pt>
                      <c:pt idx="40">
                        <c:v>4.625</c:v>
                      </c:pt>
                      <c:pt idx="41">
                        <c:v>4.625</c:v>
                      </c:pt>
                      <c:pt idx="42">
                        <c:v>5</c:v>
                      </c:pt>
                      <c:pt idx="43">
                        <c:v>5</c:v>
                      </c:pt>
                      <c:pt idx="44">
                        <c:v>5</c:v>
                      </c:pt>
                      <c:pt idx="45">
                        <c:v>5</c:v>
                      </c:pt>
                      <c:pt idx="46">
                        <c:v>5</c:v>
                      </c:pt>
                      <c:pt idx="47">
                        <c:v>5</c:v>
                      </c:pt>
                      <c:pt idx="48">
                        <c:v>5</c:v>
                      </c:pt>
                      <c:pt idx="49">
                        <c:v>4.875</c:v>
                      </c:pt>
                      <c:pt idx="50">
                        <c:v>4.875</c:v>
                      </c:pt>
                      <c:pt idx="51">
                        <c:v>5.125</c:v>
                      </c:pt>
                      <c:pt idx="52">
                        <c:v>5.125</c:v>
                      </c:pt>
                      <c:pt idx="53">
                        <c:v>5.25</c:v>
                      </c:pt>
                      <c:pt idx="54">
                        <c:v>4.5</c:v>
                      </c:pt>
                      <c:pt idx="55">
                        <c:v>4.375</c:v>
                      </c:pt>
                      <c:pt idx="56">
                        <c:v>4.5</c:v>
                      </c:pt>
                      <c:pt idx="57">
                        <c:v>4.5</c:v>
                      </c:pt>
                      <c:pt idx="58">
                        <c:v>5.375</c:v>
                      </c:pt>
                      <c:pt idx="59">
                        <c:v>5.625</c:v>
                      </c:pt>
                      <c:pt idx="60">
                        <c:v>6.25</c:v>
                      </c:pt>
                      <c:pt idx="61">
                        <c:v>5.75</c:v>
                      </c:pt>
                      <c:pt idx="62">
                        <c:v>5.875</c:v>
                      </c:pt>
                      <c:pt idx="63">
                        <c:v>5.875</c:v>
                      </c:pt>
                      <c:pt idx="64">
                        <c:v>5.875</c:v>
                      </c:pt>
                      <c:pt idx="65">
                        <c:v>6</c:v>
                      </c:pt>
                      <c:pt idx="66">
                        <c:v>6.125</c:v>
                      </c:pt>
                      <c:pt idx="67">
                        <c:v>7</c:v>
                      </c:pt>
                      <c:pt idx="68">
                        <c:v>7.5</c:v>
                      </c:pt>
                      <c:pt idx="69">
                        <c:v>7.5</c:v>
                      </c:pt>
                    </c:numCache>
                  </c:numRef>
                </c:val>
                <c:smooth val="0"/>
                <c:extLst xmlns:c15="http://schemas.microsoft.com/office/drawing/2012/chart">
                  <c:ext xmlns:c16="http://schemas.microsoft.com/office/drawing/2014/chart" uri="{C3380CC4-5D6E-409C-BE32-E72D297353CC}">
                    <c16:uniqueId val="{00000008-8B4E-4693-85F6-50F74CDBFE8E}"/>
                  </c:ext>
                </c:extLst>
              </c15:ser>
            </c15:filteredLineSeries>
          </c:ext>
        </c:extLst>
      </c:lineChart>
      <c:catAx>
        <c:axId val="339470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760"/>
        <c:crosses val="autoZero"/>
        <c:auto val="1"/>
        <c:lblAlgn val="ctr"/>
        <c:lblOffset val="100"/>
        <c:noMultiLvlLbl val="0"/>
      </c:catAx>
      <c:valAx>
        <c:axId val="33947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3"/>
          <c:order val="0"/>
          <c:tx>
            <c:v>System Proportionality</c:v>
          </c:tx>
          <c:spPr>
            <a:ln w="28575" cap="rnd">
              <a:solidFill>
                <a:schemeClr val="accent4"/>
              </a:solidFill>
              <a:round/>
            </a:ln>
            <a:effectLst/>
          </c:spPr>
          <c:marker>
            <c:symbol val="none"/>
          </c:marker>
          <c:trendline>
            <c:spPr>
              <a:ln w="19050" cap="rnd">
                <a:solidFill>
                  <a:schemeClr val="accent4"/>
                </a:solidFill>
                <a:prstDash val="sysDot"/>
              </a:ln>
              <a:effectLst/>
            </c:spPr>
            <c:trendlineType val="poly"/>
            <c:order val="4"/>
            <c:dispRSqr val="0"/>
            <c:dispEq val="0"/>
          </c:trendline>
          <c:val>
            <c:numRef>
              <c:f>Summary!$F$77:$BW$77</c:f>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c:ext xmlns:c16="http://schemas.microsoft.com/office/drawing/2014/chart" uri="{C3380CC4-5D6E-409C-BE32-E72D297353CC}">
              <c16:uniqueId val="{00000003-2A6E-4BF0-AC76-10837883E3EE}"/>
            </c:ext>
          </c:extLst>
        </c:ser>
        <c:ser>
          <c:idx val="4"/>
          <c:order val="1"/>
          <c:tx>
            <c:v>Party Proportionality</c:v>
          </c:tx>
          <c:spPr>
            <a:ln w="28575" cap="rnd">
              <a:solidFill>
                <a:schemeClr val="accent5"/>
              </a:solidFill>
              <a:round/>
            </a:ln>
            <a:effectLst/>
          </c:spPr>
          <c:marker>
            <c:symbol val="none"/>
          </c:marker>
          <c:trendline>
            <c:spPr>
              <a:ln w="19050" cap="rnd">
                <a:solidFill>
                  <a:schemeClr val="accent5"/>
                </a:solidFill>
                <a:prstDash val="sysDot"/>
              </a:ln>
              <a:effectLst/>
            </c:spPr>
            <c:trendlineType val="poly"/>
            <c:order val="4"/>
            <c:dispRSqr val="0"/>
            <c:dispEq val="0"/>
          </c:trendline>
          <c:val>
            <c:numRef>
              <c:f>Summary!$F$78:$BW$78</c:f>
              <c:numCache>
                <c:formatCode>General</c:formatCode>
                <c:ptCount val="70"/>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numCache>
            </c:numRef>
          </c:val>
          <c:smooth val="0"/>
          <c:extLst>
            <c:ext xmlns:c16="http://schemas.microsoft.com/office/drawing/2014/chart" uri="{C3380CC4-5D6E-409C-BE32-E72D297353CC}">
              <c16:uniqueId val="{00000005-2A6E-4BF0-AC76-10837883E3EE}"/>
            </c:ext>
          </c:extLst>
        </c:ser>
        <c:ser>
          <c:idx val="5"/>
          <c:order val="2"/>
          <c:tx>
            <c:v>ENPP</c:v>
          </c:tx>
          <c:spPr>
            <a:ln w="28575" cap="rnd">
              <a:solidFill>
                <a:schemeClr val="accent6"/>
              </a:solidFill>
              <a:round/>
            </a:ln>
            <a:effectLst/>
          </c:spPr>
          <c:marker>
            <c:symbol val="none"/>
          </c:marker>
          <c:trendline>
            <c:spPr>
              <a:ln w="19050" cap="rnd">
                <a:solidFill>
                  <a:schemeClr val="accent6"/>
                </a:solidFill>
                <a:prstDash val="sysDot"/>
              </a:ln>
              <a:effectLst/>
            </c:spPr>
            <c:trendlineType val="poly"/>
            <c:order val="4"/>
            <c:dispRSqr val="0"/>
            <c:dispEq val="0"/>
          </c:trendline>
          <c:val>
            <c:numRef>
              <c:f>Summary!$F$80:$BW$80</c:f>
              <c:numCache>
                <c:formatCode>General</c:formatCode>
                <c:ptCount val="70"/>
                <c:pt idx="0">
                  <c:v>2.8733333333333335</c:v>
                </c:pt>
                <c:pt idx="1">
                  <c:v>2.706666666666667</c:v>
                </c:pt>
                <c:pt idx="2">
                  <c:v>2.706666666666667</c:v>
                </c:pt>
                <c:pt idx="3">
                  <c:v>2.48</c:v>
                </c:pt>
                <c:pt idx="4">
                  <c:v>2.0674999999999999</c:v>
                </c:pt>
                <c:pt idx="5">
                  <c:v>2.1074999999999999</c:v>
                </c:pt>
                <c:pt idx="6">
                  <c:v>2.1074999999999999</c:v>
                </c:pt>
                <c:pt idx="7">
                  <c:v>2.6116666666666668</c:v>
                </c:pt>
                <c:pt idx="8">
                  <c:v>2.6350000000000002</c:v>
                </c:pt>
                <c:pt idx="9">
                  <c:v>2.4933333333333336</c:v>
                </c:pt>
                <c:pt idx="10">
                  <c:v>2.4933333333333336</c:v>
                </c:pt>
                <c:pt idx="11">
                  <c:v>1.9383333333333335</c:v>
                </c:pt>
                <c:pt idx="12">
                  <c:v>2.4025000000000003</c:v>
                </c:pt>
                <c:pt idx="13">
                  <c:v>2.16</c:v>
                </c:pt>
                <c:pt idx="14">
                  <c:v>2.1825000000000001</c:v>
                </c:pt>
                <c:pt idx="15">
                  <c:v>2.1825000000000001</c:v>
                </c:pt>
                <c:pt idx="16">
                  <c:v>2.0475000000000003</c:v>
                </c:pt>
                <c:pt idx="17">
                  <c:v>2.2050000000000001</c:v>
                </c:pt>
                <c:pt idx="18">
                  <c:v>2.2050000000000001</c:v>
                </c:pt>
                <c:pt idx="19">
                  <c:v>2.5324999999999998</c:v>
                </c:pt>
                <c:pt idx="20">
                  <c:v>2.5324999999999998</c:v>
                </c:pt>
                <c:pt idx="21">
                  <c:v>3.0374999999999996</c:v>
                </c:pt>
                <c:pt idx="22">
                  <c:v>2.7679999999999998</c:v>
                </c:pt>
                <c:pt idx="23">
                  <c:v>2.4916666666666667</c:v>
                </c:pt>
                <c:pt idx="24">
                  <c:v>2.4916666666666667</c:v>
                </c:pt>
                <c:pt idx="25">
                  <c:v>2.4916666666666667</c:v>
                </c:pt>
                <c:pt idx="26">
                  <c:v>2.145</c:v>
                </c:pt>
                <c:pt idx="27">
                  <c:v>2.145</c:v>
                </c:pt>
                <c:pt idx="28">
                  <c:v>2.145</c:v>
                </c:pt>
                <c:pt idx="29">
                  <c:v>1.7939999999999998</c:v>
                </c:pt>
                <c:pt idx="30">
                  <c:v>1.6819999999999999</c:v>
                </c:pt>
                <c:pt idx="31">
                  <c:v>1.6819999999999999</c:v>
                </c:pt>
                <c:pt idx="32">
                  <c:v>1.6919999999999997</c:v>
                </c:pt>
                <c:pt idx="33">
                  <c:v>1.6919999999999997</c:v>
                </c:pt>
                <c:pt idx="34">
                  <c:v>1.6519999999999999</c:v>
                </c:pt>
                <c:pt idx="35">
                  <c:v>1.6519999999999999</c:v>
                </c:pt>
                <c:pt idx="36">
                  <c:v>1.732</c:v>
                </c:pt>
                <c:pt idx="37">
                  <c:v>1.9319999999999999</c:v>
                </c:pt>
                <c:pt idx="38">
                  <c:v>2.1399999999999997</c:v>
                </c:pt>
                <c:pt idx="39">
                  <c:v>2.524</c:v>
                </c:pt>
                <c:pt idx="40">
                  <c:v>2.6966666666666668</c:v>
                </c:pt>
                <c:pt idx="41">
                  <c:v>3.2866666666666666</c:v>
                </c:pt>
                <c:pt idx="42">
                  <c:v>3.3166666666666664</c:v>
                </c:pt>
                <c:pt idx="43">
                  <c:v>3.0614285714285714</c:v>
                </c:pt>
                <c:pt idx="44">
                  <c:v>2.7142857142857144</c:v>
                </c:pt>
                <c:pt idx="45">
                  <c:v>2.7185714285714289</c:v>
                </c:pt>
                <c:pt idx="46">
                  <c:v>2.8314285714285714</c:v>
                </c:pt>
                <c:pt idx="47">
                  <c:v>2.71</c:v>
                </c:pt>
                <c:pt idx="48">
                  <c:v>3.0214285714285714</c:v>
                </c:pt>
                <c:pt idx="49">
                  <c:v>2.8414285714285716</c:v>
                </c:pt>
                <c:pt idx="50">
                  <c:v>2.7028571428571424</c:v>
                </c:pt>
                <c:pt idx="51">
                  <c:v>2.9899999999999998</c:v>
                </c:pt>
                <c:pt idx="52">
                  <c:v>3.12</c:v>
                </c:pt>
                <c:pt idx="53">
                  <c:v>3.8600000000000003</c:v>
                </c:pt>
                <c:pt idx="54">
                  <c:v>4.05</c:v>
                </c:pt>
                <c:pt idx="55">
                  <c:v>4.05</c:v>
                </c:pt>
                <c:pt idx="56">
                  <c:v>4.5199999999999996</c:v>
                </c:pt>
                <c:pt idx="57">
                  <c:v>4.5199999999999996</c:v>
                </c:pt>
                <c:pt idx="58">
                  <c:v>4.5199999999999996</c:v>
                </c:pt>
                <c:pt idx="59">
                  <c:v>4.84</c:v>
                </c:pt>
                <c:pt idx="60">
                  <c:v>4.7871428571428565</c:v>
                </c:pt>
                <c:pt idx="61">
                  <c:v>4.4428571428571431</c:v>
                </c:pt>
                <c:pt idx="62">
                  <c:v>3.8737500000000002</c:v>
                </c:pt>
                <c:pt idx="63">
                  <c:v>3.8737500000000002</c:v>
                </c:pt>
                <c:pt idx="64">
                  <c:v>3.8737500000000002</c:v>
                </c:pt>
                <c:pt idx="65">
                  <c:v>3.80125</c:v>
                </c:pt>
                <c:pt idx="66">
                  <c:v>3.8325</c:v>
                </c:pt>
                <c:pt idx="67">
                  <c:v>3.8849999999999998</c:v>
                </c:pt>
                <c:pt idx="68">
                  <c:v>3.5974999999999997</c:v>
                </c:pt>
                <c:pt idx="69">
                  <c:v>3.49125</c:v>
                </c:pt>
              </c:numCache>
            </c:numRef>
          </c:val>
          <c:smooth val="0"/>
          <c:extLst>
            <c:ext xmlns:c16="http://schemas.microsoft.com/office/drawing/2014/chart" uri="{C3380CC4-5D6E-409C-BE32-E72D297353CC}">
              <c16:uniqueId val="{00000007-2A6E-4BF0-AC76-10837883E3EE}"/>
            </c:ext>
          </c:extLst>
        </c:ser>
        <c:dLbls>
          <c:showLegendKey val="0"/>
          <c:showVal val="0"/>
          <c:showCatName val="0"/>
          <c:showSerName val="0"/>
          <c:showPercent val="0"/>
          <c:showBubbleSize val="0"/>
        </c:dLbls>
        <c:smooth val="0"/>
        <c:axId val="339470368"/>
        <c:axId val="339470760"/>
      </c:lineChart>
      <c:catAx>
        <c:axId val="339470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760"/>
        <c:crosses val="autoZero"/>
        <c:auto val="1"/>
        <c:lblAlgn val="ctr"/>
        <c:lblOffset val="100"/>
        <c:noMultiLvlLbl val="0"/>
      </c:catAx>
      <c:valAx>
        <c:axId val="33947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Degree of federalism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Summary!$B$75</c:f>
              <c:strCache>
                <c:ptCount val="1"/>
                <c:pt idx="0">
                  <c:v>Federalism</c:v>
                </c:pt>
              </c:strCache>
            </c:strRef>
          </c:tx>
          <c:spPr>
            <a:ln w="28575" cap="rnd">
              <a:solidFill>
                <a:schemeClr val="tx1"/>
              </a:solidFill>
              <a:round/>
            </a:ln>
            <a:effectLst/>
          </c:spPr>
          <c:marker>
            <c:symbol val="none"/>
          </c:marker>
          <c:trendline>
            <c:spPr>
              <a:ln w="19050" cap="rnd">
                <a:solidFill>
                  <a:schemeClr val="tx1">
                    <a:lumMod val="95000"/>
                    <a:lumOff val="5000"/>
                  </a:schemeClr>
                </a:solidFill>
                <a:prstDash val="sysDot"/>
              </a:ln>
              <a:effectLst/>
            </c:spPr>
            <c:trendlineType val="poly"/>
            <c:order val="4"/>
            <c:dispRSqr val="1"/>
            <c:dispEq val="0"/>
            <c:trendlineLbl>
              <c:layout>
                <c:manualLayout>
                  <c:x val="-4.5307253523228001E-2"/>
                  <c:y val="7.901940244726504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Summary!$F$75:$BX$75</c:f>
              <c:numCache>
                <c:formatCode>General</c:formatCode>
                <c:ptCount val="71"/>
                <c:pt idx="0">
                  <c:v>2.3214285714285716</c:v>
                </c:pt>
                <c:pt idx="1">
                  <c:v>3.0357142857142856</c:v>
                </c:pt>
                <c:pt idx="2">
                  <c:v>1.6071428571428572</c:v>
                </c:pt>
                <c:pt idx="3">
                  <c:v>2.2321428571428572</c:v>
                </c:pt>
                <c:pt idx="4">
                  <c:v>2.2321428571428572</c:v>
                </c:pt>
                <c:pt idx="5">
                  <c:v>2.2321428571428572</c:v>
                </c:pt>
                <c:pt idx="6">
                  <c:v>2.2321428571428572</c:v>
                </c:pt>
                <c:pt idx="7">
                  <c:v>2.2321428571428572</c:v>
                </c:pt>
                <c:pt idx="8">
                  <c:v>2.4107142857142856</c:v>
                </c:pt>
                <c:pt idx="9">
                  <c:v>3.125</c:v>
                </c:pt>
                <c:pt idx="10">
                  <c:v>3.125</c:v>
                </c:pt>
                <c:pt idx="11">
                  <c:v>2.46875</c:v>
                </c:pt>
                <c:pt idx="12">
                  <c:v>3.4375</c:v>
                </c:pt>
                <c:pt idx="13">
                  <c:v>3.4375</c:v>
                </c:pt>
                <c:pt idx="14">
                  <c:v>2.109375</c:v>
                </c:pt>
                <c:pt idx="15">
                  <c:v>2.1875</c:v>
                </c:pt>
                <c:pt idx="16">
                  <c:v>2.03125</c:v>
                </c:pt>
                <c:pt idx="17">
                  <c:v>2.03125</c:v>
                </c:pt>
                <c:pt idx="18">
                  <c:v>2.03125</c:v>
                </c:pt>
                <c:pt idx="19">
                  <c:v>2.34375</c:v>
                </c:pt>
                <c:pt idx="20">
                  <c:v>2.34375</c:v>
                </c:pt>
                <c:pt idx="21">
                  <c:v>2.34375</c:v>
                </c:pt>
                <c:pt idx="22">
                  <c:v>2.109375</c:v>
                </c:pt>
                <c:pt idx="23">
                  <c:v>2.109375</c:v>
                </c:pt>
                <c:pt idx="24">
                  <c:v>2.109375</c:v>
                </c:pt>
                <c:pt idx="25">
                  <c:v>2.96875</c:v>
                </c:pt>
                <c:pt idx="26">
                  <c:v>3.59375</c:v>
                </c:pt>
                <c:pt idx="27">
                  <c:v>2.890625</c:v>
                </c:pt>
                <c:pt idx="28">
                  <c:v>2.890625</c:v>
                </c:pt>
                <c:pt idx="29">
                  <c:v>2.265625</c:v>
                </c:pt>
                <c:pt idx="30">
                  <c:v>2.125</c:v>
                </c:pt>
                <c:pt idx="31">
                  <c:v>2.125</c:v>
                </c:pt>
                <c:pt idx="32">
                  <c:v>2.125</c:v>
                </c:pt>
                <c:pt idx="33">
                  <c:v>2.125</c:v>
                </c:pt>
                <c:pt idx="34">
                  <c:v>2.125</c:v>
                </c:pt>
                <c:pt idx="35">
                  <c:v>2.125</c:v>
                </c:pt>
                <c:pt idx="36">
                  <c:v>2.125</c:v>
                </c:pt>
                <c:pt idx="37">
                  <c:v>3.453125</c:v>
                </c:pt>
                <c:pt idx="38">
                  <c:v>2.984375</c:v>
                </c:pt>
                <c:pt idx="39">
                  <c:v>4.609375</c:v>
                </c:pt>
                <c:pt idx="40">
                  <c:v>3.90625</c:v>
                </c:pt>
                <c:pt idx="41">
                  <c:v>3.90625</c:v>
                </c:pt>
                <c:pt idx="42">
                  <c:v>3.75</c:v>
                </c:pt>
                <c:pt idx="43">
                  <c:v>3.75</c:v>
                </c:pt>
                <c:pt idx="44">
                  <c:v>3.75</c:v>
                </c:pt>
                <c:pt idx="45">
                  <c:v>3.75</c:v>
                </c:pt>
                <c:pt idx="46">
                  <c:v>3.75</c:v>
                </c:pt>
                <c:pt idx="47">
                  <c:v>3.75</c:v>
                </c:pt>
                <c:pt idx="48">
                  <c:v>3.75</c:v>
                </c:pt>
                <c:pt idx="49">
                  <c:v>3.75</c:v>
                </c:pt>
                <c:pt idx="50">
                  <c:v>3.75</c:v>
                </c:pt>
                <c:pt idx="51">
                  <c:v>2.421875</c:v>
                </c:pt>
                <c:pt idx="52">
                  <c:v>2.890625</c:v>
                </c:pt>
                <c:pt idx="53">
                  <c:v>3.125</c:v>
                </c:pt>
                <c:pt idx="54">
                  <c:v>3.90625</c:v>
                </c:pt>
                <c:pt idx="55">
                  <c:v>3.90625</c:v>
                </c:pt>
                <c:pt idx="56">
                  <c:v>3.90625</c:v>
                </c:pt>
                <c:pt idx="57">
                  <c:v>3.90625</c:v>
                </c:pt>
                <c:pt idx="58">
                  <c:v>3.90625</c:v>
                </c:pt>
                <c:pt idx="59">
                  <c:v>4.0625</c:v>
                </c:pt>
                <c:pt idx="60">
                  <c:v>5.3125</c:v>
                </c:pt>
                <c:pt idx="61">
                  <c:v>5.3125</c:v>
                </c:pt>
                <c:pt idx="62">
                  <c:v>5.546875</c:v>
                </c:pt>
                <c:pt idx="63">
                  <c:v>5.546875</c:v>
                </c:pt>
                <c:pt idx="64">
                  <c:v>5.546875</c:v>
                </c:pt>
                <c:pt idx="65">
                  <c:v>5.546875</c:v>
                </c:pt>
                <c:pt idx="66">
                  <c:v>5.546875</c:v>
                </c:pt>
                <c:pt idx="67">
                  <c:v>6.875</c:v>
                </c:pt>
                <c:pt idx="68">
                  <c:v>6.875</c:v>
                </c:pt>
                <c:pt idx="69">
                  <c:v>6.875</c:v>
                </c:pt>
                <c:pt idx="70">
                  <c:v>6.875</c:v>
                </c:pt>
              </c:numCache>
            </c:numRef>
          </c:val>
          <c:smooth val="0"/>
          <c:extLst>
            <c:ext xmlns:c16="http://schemas.microsoft.com/office/drawing/2014/chart" uri="{C3380CC4-5D6E-409C-BE32-E72D297353CC}">
              <c16:uniqueId val="{00000001-519F-409F-B3FE-321389938CF4}"/>
            </c:ext>
          </c:extLst>
        </c:ser>
        <c:ser>
          <c:idx val="2"/>
          <c:order val="5"/>
          <c:spPr>
            <a:ln w="28575" cap="rnd">
              <a:solidFill>
                <a:schemeClr val="bg1">
                  <a:lumMod val="50000"/>
                </a:schemeClr>
              </a:solidFill>
              <a:prstDash val="solid"/>
              <a:round/>
            </a:ln>
            <a:effectLst/>
          </c:spPr>
          <c:marker>
            <c:symbol val="none"/>
          </c:marker>
          <c:trendline>
            <c:spPr>
              <a:ln w="19050" cap="rnd">
                <a:solidFill>
                  <a:schemeClr val="bg1">
                    <a:lumMod val="50000"/>
                  </a:schemeClr>
                </a:solidFill>
                <a:prstDash val="sysDot"/>
              </a:ln>
              <a:effectLst/>
            </c:spPr>
            <c:trendlineType val="poly"/>
            <c:order val="4"/>
            <c:dispRSqr val="1"/>
            <c:dispEq val="0"/>
            <c:trendlineLbl>
              <c:layout>
                <c:manualLayout>
                  <c:x val="1.7235855306706016E-2"/>
                  <c:y val="-6.90274460536551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val>
            <c:numRef>
              <c:f>Summary!$F$81:$BX$81</c:f>
              <c:numCache>
                <c:formatCode>General</c:formatCode>
                <c:ptCount val="71"/>
                <c:pt idx="0">
                  <c:v>1</c:v>
                </c:pt>
                <c:pt idx="1">
                  <c:v>1.1666666666666667</c:v>
                </c:pt>
                <c:pt idx="2">
                  <c:v>1.6666666666666667</c:v>
                </c:pt>
                <c:pt idx="3">
                  <c:v>1.3333333333333333</c:v>
                </c:pt>
                <c:pt idx="4">
                  <c:v>1.6666666666666667</c:v>
                </c:pt>
                <c:pt idx="5">
                  <c:v>1.3333333333333333</c:v>
                </c:pt>
                <c:pt idx="6">
                  <c:v>1.1666666666666667</c:v>
                </c:pt>
                <c:pt idx="7">
                  <c:v>1.1666666666666667</c:v>
                </c:pt>
                <c:pt idx="8">
                  <c:v>1.1666666666666667</c:v>
                </c:pt>
                <c:pt idx="9">
                  <c:v>1.8571428571428572</c:v>
                </c:pt>
                <c:pt idx="10">
                  <c:v>1.8571428571428572</c:v>
                </c:pt>
                <c:pt idx="11">
                  <c:v>1.8571428571428572</c:v>
                </c:pt>
                <c:pt idx="12">
                  <c:v>1.8571428571428572</c:v>
                </c:pt>
                <c:pt idx="13">
                  <c:v>1.4285714285714286</c:v>
                </c:pt>
                <c:pt idx="14">
                  <c:v>1</c:v>
                </c:pt>
                <c:pt idx="15">
                  <c:v>1.1428571428571428</c:v>
                </c:pt>
                <c:pt idx="16">
                  <c:v>1.1428571428571428</c:v>
                </c:pt>
                <c:pt idx="17">
                  <c:v>1.8571428571428572</c:v>
                </c:pt>
                <c:pt idx="18">
                  <c:v>1.8571428571428572</c:v>
                </c:pt>
                <c:pt idx="19">
                  <c:v>1.1428571428571428</c:v>
                </c:pt>
                <c:pt idx="20">
                  <c:v>1.2857142857142858</c:v>
                </c:pt>
                <c:pt idx="21">
                  <c:v>1.2857142857142858</c:v>
                </c:pt>
                <c:pt idx="22">
                  <c:v>1.2857142857142858</c:v>
                </c:pt>
                <c:pt idx="23">
                  <c:v>2.125</c:v>
                </c:pt>
                <c:pt idx="24">
                  <c:v>1.875</c:v>
                </c:pt>
                <c:pt idx="25">
                  <c:v>2.125</c:v>
                </c:pt>
                <c:pt idx="26">
                  <c:v>2.125</c:v>
                </c:pt>
                <c:pt idx="27">
                  <c:v>2.375</c:v>
                </c:pt>
                <c:pt idx="28">
                  <c:v>3</c:v>
                </c:pt>
                <c:pt idx="29">
                  <c:v>3</c:v>
                </c:pt>
                <c:pt idx="30">
                  <c:v>2.75</c:v>
                </c:pt>
                <c:pt idx="31">
                  <c:v>2.75</c:v>
                </c:pt>
                <c:pt idx="32">
                  <c:v>2.75</c:v>
                </c:pt>
                <c:pt idx="33">
                  <c:v>2.75</c:v>
                </c:pt>
                <c:pt idx="34">
                  <c:v>2.75</c:v>
                </c:pt>
                <c:pt idx="35">
                  <c:v>4</c:v>
                </c:pt>
                <c:pt idx="36">
                  <c:v>3.75</c:v>
                </c:pt>
                <c:pt idx="37">
                  <c:v>3.75</c:v>
                </c:pt>
                <c:pt idx="38">
                  <c:v>3.75</c:v>
                </c:pt>
                <c:pt idx="39">
                  <c:v>3.75</c:v>
                </c:pt>
                <c:pt idx="40">
                  <c:v>3.875</c:v>
                </c:pt>
                <c:pt idx="41">
                  <c:v>3.75</c:v>
                </c:pt>
                <c:pt idx="42">
                  <c:v>4.125</c:v>
                </c:pt>
                <c:pt idx="43">
                  <c:v>4.375</c:v>
                </c:pt>
                <c:pt idx="44">
                  <c:v>4.125</c:v>
                </c:pt>
                <c:pt idx="45">
                  <c:v>3.5</c:v>
                </c:pt>
                <c:pt idx="46">
                  <c:v>2.875</c:v>
                </c:pt>
                <c:pt idx="47">
                  <c:v>2.875</c:v>
                </c:pt>
                <c:pt idx="48">
                  <c:v>3.125</c:v>
                </c:pt>
                <c:pt idx="49">
                  <c:v>3.25</c:v>
                </c:pt>
                <c:pt idx="50">
                  <c:v>3.5</c:v>
                </c:pt>
                <c:pt idx="51">
                  <c:v>3.5</c:v>
                </c:pt>
                <c:pt idx="52">
                  <c:v>3.25</c:v>
                </c:pt>
                <c:pt idx="53">
                  <c:v>3.375</c:v>
                </c:pt>
                <c:pt idx="54">
                  <c:v>3.25</c:v>
                </c:pt>
                <c:pt idx="55">
                  <c:v>2.875</c:v>
                </c:pt>
                <c:pt idx="56">
                  <c:v>2.875</c:v>
                </c:pt>
                <c:pt idx="57">
                  <c:v>3.375</c:v>
                </c:pt>
                <c:pt idx="58">
                  <c:v>3.375</c:v>
                </c:pt>
                <c:pt idx="59">
                  <c:v>3.125</c:v>
                </c:pt>
                <c:pt idx="60">
                  <c:v>3.125</c:v>
                </c:pt>
                <c:pt idx="61">
                  <c:v>3.125</c:v>
                </c:pt>
                <c:pt idx="62">
                  <c:v>2.5</c:v>
                </c:pt>
                <c:pt idx="63">
                  <c:v>2.5</c:v>
                </c:pt>
                <c:pt idx="64">
                  <c:v>2.5</c:v>
                </c:pt>
                <c:pt idx="65">
                  <c:v>2.5</c:v>
                </c:pt>
                <c:pt idx="66">
                  <c:v>2.5</c:v>
                </c:pt>
                <c:pt idx="67">
                  <c:v>2.25</c:v>
                </c:pt>
                <c:pt idx="68">
                  <c:v>2.5</c:v>
                </c:pt>
                <c:pt idx="69">
                  <c:v>2.625</c:v>
                </c:pt>
                <c:pt idx="70">
                  <c:v>2.625</c:v>
                </c:pt>
              </c:numCache>
            </c:numRef>
          </c:val>
          <c:smooth val="0"/>
          <c:extLst>
            <c:ext xmlns:c16="http://schemas.microsoft.com/office/drawing/2014/chart" uri="{C3380CC4-5D6E-409C-BE32-E72D297353CC}">
              <c16:uniqueId val="{00000003-519F-409F-B3FE-321389938CF4}"/>
            </c:ext>
          </c:extLst>
        </c:ser>
        <c:dLbls>
          <c:showLegendKey val="0"/>
          <c:showVal val="0"/>
          <c:showCatName val="0"/>
          <c:showSerName val="0"/>
          <c:showPercent val="0"/>
          <c:showBubbleSize val="0"/>
        </c:dLbls>
        <c:smooth val="0"/>
        <c:axId val="339470368"/>
        <c:axId val="339470760"/>
        <c:extLst>
          <c:ext xmlns:c15="http://schemas.microsoft.com/office/drawing/2012/chart" uri="{02D57815-91ED-43cb-92C2-25804820EDAC}">
            <c15:filteredLineSeries>
              <c15:ser>
                <c:idx val="3"/>
                <c:order val="1"/>
                <c:tx>
                  <c:v>Proportionality</c:v>
                </c:tx>
                <c:spPr>
                  <a:ln w="28575" cap="rnd">
                    <a:solidFill>
                      <a:schemeClr val="accent4"/>
                    </a:solidFill>
                    <a:round/>
                  </a:ln>
                  <a:effectLst/>
                </c:spPr>
                <c:marker>
                  <c:symbol val="none"/>
                </c:marker>
                <c:trendline>
                  <c:spPr>
                    <a:ln w="19050" cap="rnd">
                      <a:solidFill>
                        <a:schemeClr val="accent4"/>
                      </a:solidFill>
                      <a:prstDash val="sysDot"/>
                    </a:ln>
                    <a:effectLst/>
                  </c:spPr>
                  <c:trendlineType val="linear"/>
                  <c:dispRSqr val="0"/>
                  <c:dispEq val="0"/>
                </c:trendline>
                <c:val>
                  <c:numRef>
                    <c:extLst>
                      <c:ext uri="{02D57815-91ED-43cb-92C2-25804820EDAC}">
                        <c15:formulaRef>
                          <c15:sqref>Summary!$F$77:$BW$77</c15:sqref>
                        </c15:formulaRef>
                      </c:ext>
                    </c:extLst>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c:ext xmlns:c16="http://schemas.microsoft.com/office/drawing/2014/chart" uri="{C3380CC4-5D6E-409C-BE32-E72D297353CC}">
                    <c16:uniqueId val="{00000005-519F-409F-B3FE-321389938CF4}"/>
                  </c:ext>
                </c:extLst>
              </c15:ser>
            </c15:filteredLineSeries>
            <c15:filteredLineSeries>
              <c15:ser>
                <c:idx val="4"/>
                <c:order val="2"/>
                <c:tx>
                  <c:v>Party Proportionality</c:v>
                </c:tx>
                <c:spPr>
                  <a:ln w="28575" cap="rnd">
                    <a:solidFill>
                      <a:schemeClr val="accent5"/>
                    </a:solidFill>
                    <a:round/>
                  </a:ln>
                  <a:effectLst/>
                </c:spPr>
                <c:marker>
                  <c:symbol val="none"/>
                </c:marker>
                <c:trendline>
                  <c:spPr>
                    <a:ln w="19050" cap="rnd">
                      <a:solidFill>
                        <a:schemeClr val="accent5"/>
                      </a:solidFill>
                      <a:prstDash val="sysDot"/>
                    </a:ln>
                    <a:effectLst/>
                  </c:spPr>
                  <c:trendlineType val="linear"/>
                  <c:dispRSqr val="0"/>
                  <c:dispEq val="0"/>
                </c:trendline>
                <c:val>
                  <c:numRef>
                    <c:extLst xmlns:c15="http://schemas.microsoft.com/office/drawing/2012/chart">
                      <c:ext xmlns:c15="http://schemas.microsoft.com/office/drawing/2012/chart" uri="{02D57815-91ED-43cb-92C2-25804820EDAC}">
                        <c15:formulaRef>
                          <c15:sqref>Summary!$F$78:$BW$78</c15:sqref>
                        </c15:formulaRef>
                      </c:ext>
                    </c:extLst>
                    <c:numCache>
                      <c:formatCode>General</c:formatCode>
                      <c:ptCount val="70"/>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numCache>
                  </c:numRef>
                </c:val>
                <c:smooth val="0"/>
                <c:extLst xmlns:c15="http://schemas.microsoft.com/office/drawing/2012/chart">
                  <c:ext xmlns:c16="http://schemas.microsoft.com/office/drawing/2014/chart" uri="{C3380CC4-5D6E-409C-BE32-E72D297353CC}">
                    <c16:uniqueId val="{00000007-519F-409F-B3FE-321389938CF4}"/>
                  </c:ext>
                </c:extLst>
              </c15:ser>
            </c15:filteredLineSeries>
            <c15:filteredLineSeries>
              <c15:ser>
                <c:idx val="5"/>
                <c:order val="3"/>
                <c:tx>
                  <c:v>ENPP</c:v>
                </c:tx>
                <c:spPr>
                  <a:ln w="28575" cap="rnd">
                    <a:solidFill>
                      <a:schemeClr val="accent6"/>
                    </a:solidFill>
                    <a:round/>
                  </a:ln>
                  <a:effectLst/>
                </c:spPr>
                <c:marker>
                  <c:symbol val="none"/>
                </c:marker>
                <c:trendline>
                  <c:spPr>
                    <a:ln w="19050" cap="rnd">
                      <a:solidFill>
                        <a:schemeClr val="accent6"/>
                      </a:solidFill>
                      <a:prstDash val="sysDot"/>
                    </a:ln>
                    <a:effectLst/>
                  </c:spPr>
                  <c:trendlineType val="linear"/>
                  <c:dispRSqr val="0"/>
                  <c:dispEq val="0"/>
                </c:trendline>
                <c:val>
                  <c:numRef>
                    <c:extLst xmlns:c15="http://schemas.microsoft.com/office/drawing/2012/chart">
                      <c:ext xmlns:c15="http://schemas.microsoft.com/office/drawing/2012/chart" uri="{02D57815-91ED-43cb-92C2-25804820EDAC}">
                        <c15:formulaRef>
                          <c15:sqref>Summary!$F$80:$BW$80</c15:sqref>
                        </c15:formulaRef>
                      </c:ext>
                    </c:extLst>
                    <c:numCache>
                      <c:formatCode>General</c:formatCode>
                      <c:ptCount val="70"/>
                      <c:pt idx="0">
                        <c:v>2.8733333333333335</c:v>
                      </c:pt>
                      <c:pt idx="1">
                        <c:v>2.706666666666667</c:v>
                      </c:pt>
                      <c:pt idx="2">
                        <c:v>2.706666666666667</c:v>
                      </c:pt>
                      <c:pt idx="3">
                        <c:v>2.48</c:v>
                      </c:pt>
                      <c:pt idx="4">
                        <c:v>2.0674999999999999</c:v>
                      </c:pt>
                      <c:pt idx="5">
                        <c:v>2.1074999999999999</c:v>
                      </c:pt>
                      <c:pt idx="6">
                        <c:v>2.1074999999999999</c:v>
                      </c:pt>
                      <c:pt idx="7">
                        <c:v>2.6116666666666668</c:v>
                      </c:pt>
                      <c:pt idx="8">
                        <c:v>2.6350000000000002</c:v>
                      </c:pt>
                      <c:pt idx="9">
                        <c:v>2.4933333333333336</c:v>
                      </c:pt>
                      <c:pt idx="10">
                        <c:v>2.4933333333333336</c:v>
                      </c:pt>
                      <c:pt idx="11">
                        <c:v>1.9383333333333335</c:v>
                      </c:pt>
                      <c:pt idx="12">
                        <c:v>2.4025000000000003</c:v>
                      </c:pt>
                      <c:pt idx="13">
                        <c:v>2.16</c:v>
                      </c:pt>
                      <c:pt idx="14">
                        <c:v>2.1825000000000001</c:v>
                      </c:pt>
                      <c:pt idx="15">
                        <c:v>2.1825000000000001</c:v>
                      </c:pt>
                      <c:pt idx="16">
                        <c:v>2.0475000000000003</c:v>
                      </c:pt>
                      <c:pt idx="17">
                        <c:v>2.2050000000000001</c:v>
                      </c:pt>
                      <c:pt idx="18">
                        <c:v>2.2050000000000001</c:v>
                      </c:pt>
                      <c:pt idx="19">
                        <c:v>2.5324999999999998</c:v>
                      </c:pt>
                      <c:pt idx="20">
                        <c:v>2.5324999999999998</c:v>
                      </c:pt>
                      <c:pt idx="21">
                        <c:v>3.0374999999999996</c:v>
                      </c:pt>
                      <c:pt idx="22">
                        <c:v>2.7679999999999998</c:v>
                      </c:pt>
                      <c:pt idx="23">
                        <c:v>2.4916666666666667</c:v>
                      </c:pt>
                      <c:pt idx="24">
                        <c:v>2.4916666666666667</c:v>
                      </c:pt>
                      <c:pt idx="25">
                        <c:v>2.4916666666666667</c:v>
                      </c:pt>
                      <c:pt idx="26">
                        <c:v>2.145</c:v>
                      </c:pt>
                      <c:pt idx="27">
                        <c:v>2.145</c:v>
                      </c:pt>
                      <c:pt idx="28">
                        <c:v>2.145</c:v>
                      </c:pt>
                      <c:pt idx="29">
                        <c:v>1.7939999999999998</c:v>
                      </c:pt>
                      <c:pt idx="30">
                        <c:v>1.6819999999999999</c:v>
                      </c:pt>
                      <c:pt idx="31">
                        <c:v>1.6819999999999999</c:v>
                      </c:pt>
                      <c:pt idx="32">
                        <c:v>1.6919999999999997</c:v>
                      </c:pt>
                      <c:pt idx="33">
                        <c:v>1.6919999999999997</c:v>
                      </c:pt>
                      <c:pt idx="34">
                        <c:v>1.6519999999999999</c:v>
                      </c:pt>
                      <c:pt idx="35">
                        <c:v>1.6519999999999999</c:v>
                      </c:pt>
                      <c:pt idx="36">
                        <c:v>1.732</c:v>
                      </c:pt>
                      <c:pt idx="37">
                        <c:v>1.9319999999999999</c:v>
                      </c:pt>
                      <c:pt idx="38">
                        <c:v>2.1399999999999997</c:v>
                      </c:pt>
                      <c:pt idx="39">
                        <c:v>2.524</c:v>
                      </c:pt>
                      <c:pt idx="40">
                        <c:v>2.6966666666666668</c:v>
                      </c:pt>
                      <c:pt idx="41">
                        <c:v>3.2866666666666666</c:v>
                      </c:pt>
                      <c:pt idx="42">
                        <c:v>3.3166666666666664</c:v>
                      </c:pt>
                      <c:pt idx="43">
                        <c:v>3.0614285714285714</c:v>
                      </c:pt>
                      <c:pt idx="44">
                        <c:v>2.7142857142857144</c:v>
                      </c:pt>
                      <c:pt idx="45">
                        <c:v>2.7185714285714289</c:v>
                      </c:pt>
                      <c:pt idx="46">
                        <c:v>2.8314285714285714</c:v>
                      </c:pt>
                      <c:pt idx="47">
                        <c:v>2.71</c:v>
                      </c:pt>
                      <c:pt idx="48">
                        <c:v>3.0214285714285714</c:v>
                      </c:pt>
                      <c:pt idx="49">
                        <c:v>2.8414285714285716</c:v>
                      </c:pt>
                      <c:pt idx="50">
                        <c:v>2.7028571428571424</c:v>
                      </c:pt>
                      <c:pt idx="51">
                        <c:v>2.9899999999999998</c:v>
                      </c:pt>
                      <c:pt idx="52">
                        <c:v>3.12</c:v>
                      </c:pt>
                      <c:pt idx="53">
                        <c:v>3.8600000000000003</c:v>
                      </c:pt>
                      <c:pt idx="54">
                        <c:v>4.05</c:v>
                      </c:pt>
                      <c:pt idx="55">
                        <c:v>4.05</c:v>
                      </c:pt>
                      <c:pt idx="56">
                        <c:v>4.5199999999999996</c:v>
                      </c:pt>
                      <c:pt idx="57">
                        <c:v>4.5199999999999996</c:v>
                      </c:pt>
                      <c:pt idx="58">
                        <c:v>4.5199999999999996</c:v>
                      </c:pt>
                      <c:pt idx="59">
                        <c:v>4.84</c:v>
                      </c:pt>
                      <c:pt idx="60">
                        <c:v>4.7871428571428565</c:v>
                      </c:pt>
                      <c:pt idx="61">
                        <c:v>4.4428571428571431</c:v>
                      </c:pt>
                      <c:pt idx="62">
                        <c:v>3.8737500000000002</c:v>
                      </c:pt>
                      <c:pt idx="63">
                        <c:v>3.8737500000000002</c:v>
                      </c:pt>
                      <c:pt idx="64">
                        <c:v>3.8737500000000002</c:v>
                      </c:pt>
                      <c:pt idx="65">
                        <c:v>3.80125</c:v>
                      </c:pt>
                      <c:pt idx="66">
                        <c:v>3.8325</c:v>
                      </c:pt>
                      <c:pt idx="67">
                        <c:v>3.8849999999999998</c:v>
                      </c:pt>
                      <c:pt idx="68">
                        <c:v>3.5974999999999997</c:v>
                      </c:pt>
                      <c:pt idx="69">
                        <c:v>3.49125</c:v>
                      </c:pt>
                    </c:numCache>
                  </c:numRef>
                </c:val>
                <c:smooth val="0"/>
                <c:extLst xmlns:c15="http://schemas.microsoft.com/office/drawing/2012/chart">
                  <c:ext xmlns:c16="http://schemas.microsoft.com/office/drawing/2014/chart" uri="{C3380CC4-5D6E-409C-BE32-E72D297353CC}">
                    <c16:uniqueId val="{00000009-519F-409F-B3FE-321389938CF4}"/>
                  </c:ext>
                </c:extLst>
              </c15:ser>
            </c15:filteredLineSeries>
            <c15:filteredLineSeries>
              <c15:ser>
                <c:idx val="1"/>
                <c:order val="4"/>
                <c:tx>
                  <c:v>Democracy</c:v>
                </c:tx>
                <c:spPr>
                  <a:ln w="28575" cap="rnd">
                    <a:solidFill>
                      <a:schemeClr val="accent2"/>
                    </a:solidFill>
                    <a:round/>
                  </a:ln>
                  <a:effectLst/>
                </c:spPr>
                <c:marker>
                  <c:symbol val="none"/>
                </c:marker>
                <c:val>
                  <c:numRef>
                    <c:extLst xmlns:c15="http://schemas.microsoft.com/office/drawing/2012/chart">
                      <c:ext xmlns:c15="http://schemas.microsoft.com/office/drawing/2012/chart" uri="{02D57815-91ED-43cb-92C2-25804820EDAC}">
                        <c15:formulaRef>
                          <c15:sqref>Summary!$F$82:$BW$82</c15:sqref>
                        </c15:formulaRef>
                      </c:ext>
                    </c:extLst>
                    <c:numCache>
                      <c:formatCode>General</c:formatCode>
                      <c:ptCount val="70"/>
                      <c:pt idx="0">
                        <c:v>5.1428571428571432</c:v>
                      </c:pt>
                      <c:pt idx="1">
                        <c:v>5.2857142857142856</c:v>
                      </c:pt>
                      <c:pt idx="2">
                        <c:v>5.2857142857142856</c:v>
                      </c:pt>
                      <c:pt idx="3">
                        <c:v>5.4285714285714288</c:v>
                      </c:pt>
                      <c:pt idx="4">
                        <c:v>5.4285714285714288</c:v>
                      </c:pt>
                      <c:pt idx="5">
                        <c:v>5.4285714285714288</c:v>
                      </c:pt>
                      <c:pt idx="6">
                        <c:v>5.4285714285714288</c:v>
                      </c:pt>
                      <c:pt idx="7">
                        <c:v>5.4285714285714288</c:v>
                      </c:pt>
                      <c:pt idx="8">
                        <c:v>5.8571428571428568</c:v>
                      </c:pt>
                      <c:pt idx="9">
                        <c:v>6.4166249999999998</c:v>
                      </c:pt>
                      <c:pt idx="10">
                        <c:v>5.5832499999999996</c:v>
                      </c:pt>
                      <c:pt idx="11">
                        <c:v>5.5</c:v>
                      </c:pt>
                      <c:pt idx="12">
                        <c:v>5</c:v>
                      </c:pt>
                      <c:pt idx="13">
                        <c:v>5</c:v>
                      </c:pt>
                      <c:pt idx="14">
                        <c:v>4.375</c:v>
                      </c:pt>
                      <c:pt idx="15">
                        <c:v>4.375</c:v>
                      </c:pt>
                      <c:pt idx="16">
                        <c:v>4.375</c:v>
                      </c:pt>
                      <c:pt idx="17">
                        <c:v>4.375</c:v>
                      </c:pt>
                      <c:pt idx="18">
                        <c:v>4.375</c:v>
                      </c:pt>
                      <c:pt idx="19">
                        <c:v>4.375</c:v>
                      </c:pt>
                      <c:pt idx="20">
                        <c:v>4.375</c:v>
                      </c:pt>
                      <c:pt idx="21">
                        <c:v>3.375</c:v>
                      </c:pt>
                      <c:pt idx="22">
                        <c:v>3.625</c:v>
                      </c:pt>
                      <c:pt idx="23">
                        <c:v>4</c:v>
                      </c:pt>
                      <c:pt idx="24">
                        <c:v>3.625</c:v>
                      </c:pt>
                      <c:pt idx="25">
                        <c:v>3.75</c:v>
                      </c:pt>
                      <c:pt idx="26">
                        <c:v>3.75</c:v>
                      </c:pt>
                      <c:pt idx="27">
                        <c:v>3.5</c:v>
                      </c:pt>
                      <c:pt idx="28">
                        <c:v>3.5</c:v>
                      </c:pt>
                      <c:pt idx="29">
                        <c:v>2.625</c:v>
                      </c:pt>
                      <c:pt idx="30">
                        <c:v>2.375</c:v>
                      </c:pt>
                      <c:pt idx="31">
                        <c:v>2.375</c:v>
                      </c:pt>
                      <c:pt idx="32">
                        <c:v>2.375</c:v>
                      </c:pt>
                      <c:pt idx="33">
                        <c:v>2.625</c:v>
                      </c:pt>
                      <c:pt idx="34">
                        <c:v>2.625</c:v>
                      </c:pt>
                      <c:pt idx="35">
                        <c:v>2.625</c:v>
                      </c:pt>
                      <c:pt idx="36">
                        <c:v>2.625</c:v>
                      </c:pt>
                      <c:pt idx="37">
                        <c:v>2.625</c:v>
                      </c:pt>
                      <c:pt idx="38">
                        <c:v>3.125</c:v>
                      </c:pt>
                      <c:pt idx="39">
                        <c:v>3.625</c:v>
                      </c:pt>
                      <c:pt idx="40">
                        <c:v>4.625</c:v>
                      </c:pt>
                      <c:pt idx="41">
                        <c:v>4.625</c:v>
                      </c:pt>
                      <c:pt idx="42">
                        <c:v>5</c:v>
                      </c:pt>
                      <c:pt idx="43">
                        <c:v>5</c:v>
                      </c:pt>
                      <c:pt idx="44">
                        <c:v>5</c:v>
                      </c:pt>
                      <c:pt idx="45">
                        <c:v>5</c:v>
                      </c:pt>
                      <c:pt idx="46">
                        <c:v>5</c:v>
                      </c:pt>
                      <c:pt idx="47">
                        <c:v>5</c:v>
                      </c:pt>
                      <c:pt idx="48">
                        <c:v>5</c:v>
                      </c:pt>
                      <c:pt idx="49">
                        <c:v>4.875</c:v>
                      </c:pt>
                      <c:pt idx="50">
                        <c:v>4.875</c:v>
                      </c:pt>
                      <c:pt idx="51">
                        <c:v>5.125</c:v>
                      </c:pt>
                      <c:pt idx="52">
                        <c:v>5.125</c:v>
                      </c:pt>
                      <c:pt idx="53">
                        <c:v>5.25</c:v>
                      </c:pt>
                      <c:pt idx="54">
                        <c:v>4.5</c:v>
                      </c:pt>
                      <c:pt idx="55">
                        <c:v>4.375</c:v>
                      </c:pt>
                      <c:pt idx="56">
                        <c:v>4.5</c:v>
                      </c:pt>
                      <c:pt idx="57">
                        <c:v>4.5</c:v>
                      </c:pt>
                      <c:pt idx="58">
                        <c:v>5.375</c:v>
                      </c:pt>
                      <c:pt idx="59">
                        <c:v>5.625</c:v>
                      </c:pt>
                      <c:pt idx="60">
                        <c:v>6.25</c:v>
                      </c:pt>
                      <c:pt idx="61">
                        <c:v>5.75</c:v>
                      </c:pt>
                      <c:pt idx="62">
                        <c:v>5.875</c:v>
                      </c:pt>
                      <c:pt idx="63">
                        <c:v>5.875</c:v>
                      </c:pt>
                      <c:pt idx="64">
                        <c:v>5.875</c:v>
                      </c:pt>
                      <c:pt idx="65">
                        <c:v>6</c:v>
                      </c:pt>
                      <c:pt idx="66">
                        <c:v>6.125</c:v>
                      </c:pt>
                      <c:pt idx="67">
                        <c:v>7</c:v>
                      </c:pt>
                      <c:pt idx="68">
                        <c:v>7.5</c:v>
                      </c:pt>
                      <c:pt idx="69">
                        <c:v>7.5</c:v>
                      </c:pt>
                    </c:numCache>
                  </c:numRef>
                </c:val>
                <c:smooth val="0"/>
                <c:extLst xmlns:c15="http://schemas.microsoft.com/office/drawing/2012/chart">
                  <c:ext xmlns:c16="http://schemas.microsoft.com/office/drawing/2014/chart" uri="{C3380CC4-5D6E-409C-BE32-E72D297353CC}">
                    <c16:uniqueId val="{0000000A-519F-409F-B3FE-321389938CF4}"/>
                  </c:ext>
                </c:extLst>
              </c15:ser>
            </c15:filteredLineSeries>
          </c:ext>
        </c:extLst>
      </c:lineChart>
      <c:catAx>
        <c:axId val="339470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760"/>
        <c:crosses val="autoZero"/>
        <c:auto val="1"/>
        <c:lblAlgn val="ctr"/>
        <c:lblOffset val="100"/>
        <c:noMultiLvlLbl val="0"/>
      </c:catAx>
      <c:valAx>
        <c:axId val="33947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5"/>
          <c:order val="3"/>
          <c:tx>
            <c:v>ENPP</c:v>
          </c:tx>
          <c:spPr>
            <a:ln w="28575" cap="rnd">
              <a:solidFill>
                <a:schemeClr val="tx1"/>
              </a:solidFill>
              <a:round/>
            </a:ln>
            <a:effectLst/>
          </c:spPr>
          <c:marker>
            <c:symbol val="none"/>
          </c:marker>
          <c:trendline>
            <c:spPr>
              <a:ln w="19050" cap="rnd">
                <a:solidFill>
                  <a:schemeClr val="tx1"/>
                </a:solidFill>
                <a:prstDash val="sysDot"/>
              </a:ln>
              <a:effectLst/>
            </c:spPr>
            <c:trendlineType val="poly"/>
            <c:order val="4"/>
            <c:dispRSqr val="1"/>
            <c:dispEq val="0"/>
            <c:trendlineLbl>
              <c:layout>
                <c:manualLayout>
                  <c:x val="-0.39361949740384233"/>
                  <c:y val="0.104523364551713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Summary!$F$1:$BW$1</c:f>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f>Summary!$F$80:$BX$80</c:f>
              <c:numCache>
                <c:formatCode>General</c:formatCode>
                <c:ptCount val="71"/>
                <c:pt idx="0">
                  <c:v>2.8733333333333335</c:v>
                </c:pt>
                <c:pt idx="1">
                  <c:v>2.706666666666667</c:v>
                </c:pt>
                <c:pt idx="2">
                  <c:v>2.706666666666667</c:v>
                </c:pt>
                <c:pt idx="3">
                  <c:v>2.48</c:v>
                </c:pt>
                <c:pt idx="4">
                  <c:v>2.0674999999999999</c:v>
                </c:pt>
                <c:pt idx="5">
                  <c:v>2.1074999999999999</c:v>
                </c:pt>
                <c:pt idx="6">
                  <c:v>2.1074999999999999</c:v>
                </c:pt>
                <c:pt idx="7">
                  <c:v>2.6116666666666668</c:v>
                </c:pt>
                <c:pt idx="8">
                  <c:v>2.6350000000000002</c:v>
                </c:pt>
                <c:pt idx="9">
                  <c:v>2.4933333333333336</c:v>
                </c:pt>
                <c:pt idx="10">
                  <c:v>2.4933333333333336</c:v>
                </c:pt>
                <c:pt idx="11">
                  <c:v>1.9383333333333335</c:v>
                </c:pt>
                <c:pt idx="12">
                  <c:v>2.4025000000000003</c:v>
                </c:pt>
                <c:pt idx="13">
                  <c:v>2.16</c:v>
                </c:pt>
                <c:pt idx="14">
                  <c:v>2.1825000000000001</c:v>
                </c:pt>
                <c:pt idx="15">
                  <c:v>2.1825000000000001</c:v>
                </c:pt>
                <c:pt idx="16">
                  <c:v>2.0475000000000003</c:v>
                </c:pt>
                <c:pt idx="17">
                  <c:v>2.2050000000000001</c:v>
                </c:pt>
                <c:pt idx="18">
                  <c:v>2.2050000000000001</c:v>
                </c:pt>
                <c:pt idx="19">
                  <c:v>2.5324999999999998</c:v>
                </c:pt>
                <c:pt idx="20">
                  <c:v>2.5324999999999998</c:v>
                </c:pt>
                <c:pt idx="21">
                  <c:v>3.0374999999999996</c:v>
                </c:pt>
                <c:pt idx="22">
                  <c:v>2.7679999999999998</c:v>
                </c:pt>
                <c:pt idx="23">
                  <c:v>2.4916666666666667</c:v>
                </c:pt>
                <c:pt idx="24">
                  <c:v>2.4916666666666667</c:v>
                </c:pt>
                <c:pt idx="25">
                  <c:v>2.4916666666666667</c:v>
                </c:pt>
                <c:pt idx="26">
                  <c:v>2.145</c:v>
                </c:pt>
                <c:pt idx="27">
                  <c:v>2.145</c:v>
                </c:pt>
                <c:pt idx="28">
                  <c:v>2.145</c:v>
                </c:pt>
                <c:pt idx="29">
                  <c:v>1.7939999999999998</c:v>
                </c:pt>
                <c:pt idx="30">
                  <c:v>1.6819999999999999</c:v>
                </c:pt>
                <c:pt idx="31">
                  <c:v>1.6819999999999999</c:v>
                </c:pt>
                <c:pt idx="32">
                  <c:v>1.6919999999999997</c:v>
                </c:pt>
                <c:pt idx="33">
                  <c:v>1.6919999999999997</c:v>
                </c:pt>
                <c:pt idx="34">
                  <c:v>1.6519999999999999</c:v>
                </c:pt>
                <c:pt idx="35">
                  <c:v>1.6519999999999999</c:v>
                </c:pt>
                <c:pt idx="36">
                  <c:v>1.732</c:v>
                </c:pt>
                <c:pt idx="37">
                  <c:v>1.9319999999999999</c:v>
                </c:pt>
                <c:pt idx="38">
                  <c:v>2.1399999999999997</c:v>
                </c:pt>
                <c:pt idx="39">
                  <c:v>2.524</c:v>
                </c:pt>
                <c:pt idx="40">
                  <c:v>2.6966666666666668</c:v>
                </c:pt>
                <c:pt idx="41">
                  <c:v>3.2866666666666666</c:v>
                </c:pt>
                <c:pt idx="42">
                  <c:v>3.3166666666666664</c:v>
                </c:pt>
                <c:pt idx="43">
                  <c:v>3.0614285714285714</c:v>
                </c:pt>
                <c:pt idx="44">
                  <c:v>2.7142857142857144</c:v>
                </c:pt>
                <c:pt idx="45">
                  <c:v>2.7185714285714289</c:v>
                </c:pt>
                <c:pt idx="46">
                  <c:v>2.8314285714285714</c:v>
                </c:pt>
                <c:pt idx="47">
                  <c:v>2.71</c:v>
                </c:pt>
                <c:pt idx="48">
                  <c:v>3.0214285714285714</c:v>
                </c:pt>
                <c:pt idx="49">
                  <c:v>2.8414285714285716</c:v>
                </c:pt>
                <c:pt idx="50">
                  <c:v>2.7028571428571424</c:v>
                </c:pt>
                <c:pt idx="51">
                  <c:v>2.9899999999999998</c:v>
                </c:pt>
                <c:pt idx="52">
                  <c:v>3.12</c:v>
                </c:pt>
                <c:pt idx="53">
                  <c:v>3.8600000000000003</c:v>
                </c:pt>
                <c:pt idx="54">
                  <c:v>4.05</c:v>
                </c:pt>
                <c:pt idx="55">
                  <c:v>4.05</c:v>
                </c:pt>
                <c:pt idx="56">
                  <c:v>4.5199999999999996</c:v>
                </c:pt>
                <c:pt idx="57">
                  <c:v>4.5199999999999996</c:v>
                </c:pt>
                <c:pt idx="58">
                  <c:v>4.5199999999999996</c:v>
                </c:pt>
                <c:pt idx="59">
                  <c:v>4.84</c:v>
                </c:pt>
                <c:pt idx="60">
                  <c:v>4.7871428571428565</c:v>
                </c:pt>
                <c:pt idx="61">
                  <c:v>4.4428571428571431</c:v>
                </c:pt>
                <c:pt idx="62">
                  <c:v>3.8737500000000002</c:v>
                </c:pt>
                <c:pt idx="63">
                  <c:v>3.8737500000000002</c:v>
                </c:pt>
                <c:pt idx="64">
                  <c:v>3.8737500000000002</c:v>
                </c:pt>
                <c:pt idx="65">
                  <c:v>3.80125</c:v>
                </c:pt>
                <c:pt idx="66">
                  <c:v>3.8325</c:v>
                </c:pt>
                <c:pt idx="67">
                  <c:v>3.8849999999999998</c:v>
                </c:pt>
                <c:pt idx="68">
                  <c:v>3.5974999999999997</c:v>
                </c:pt>
                <c:pt idx="69">
                  <c:v>3.49125</c:v>
                </c:pt>
                <c:pt idx="70">
                  <c:v>3.57375</c:v>
                </c:pt>
              </c:numCache>
            </c:numRef>
          </c:val>
          <c:smooth val="0"/>
          <c:extLst>
            <c:ext xmlns:c16="http://schemas.microsoft.com/office/drawing/2014/chart" uri="{C3380CC4-5D6E-409C-BE32-E72D297353CC}">
              <c16:uniqueId val="{00000000-B12D-4F29-84D3-F4D52B0D81A3}"/>
            </c:ext>
          </c:extLst>
        </c:ser>
        <c:ser>
          <c:idx val="2"/>
          <c:order val="5"/>
          <c:tx>
            <c:v>System Proportionality</c:v>
          </c:tx>
          <c:spPr>
            <a:ln w="28575" cap="rnd">
              <a:solidFill>
                <a:schemeClr val="tx1"/>
              </a:solidFill>
              <a:prstDash val="dash"/>
              <a:round/>
            </a:ln>
            <a:effectLst/>
          </c:spPr>
          <c:marker>
            <c:symbol val="none"/>
          </c:marker>
          <c:trendline>
            <c:spPr>
              <a:ln w="19050" cap="rnd">
                <a:solidFill>
                  <a:schemeClr val="dk1">
                    <a:tint val="75000"/>
                  </a:schemeClr>
                </a:solidFill>
                <a:prstDash val="sysDash"/>
              </a:ln>
              <a:effectLst/>
            </c:spPr>
            <c:trendlineType val="poly"/>
            <c:order val="5"/>
            <c:dispRSqr val="1"/>
            <c:dispEq val="0"/>
            <c:trendlineLbl>
              <c:layout>
                <c:manualLayout>
                  <c:x val="-0.22591621539968001"/>
                  <c:y val="-3.147538879378044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Summary!$F$1:$BW$1</c:f>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f>Summary!$F$77:$BX$77</c:f>
              <c:numCache>
                <c:formatCode>General</c:formatCode>
                <c:ptCount val="71"/>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pt idx="70">
                  <c:v>3.6869729532163742</c:v>
                </c:pt>
              </c:numCache>
            </c:numRef>
          </c:val>
          <c:smooth val="0"/>
          <c:extLst>
            <c:ext xmlns:c16="http://schemas.microsoft.com/office/drawing/2014/chart" uri="{C3380CC4-5D6E-409C-BE32-E72D297353CC}">
              <c16:uniqueId val="{00000001-B12D-4F29-84D3-F4D52B0D81A3}"/>
            </c:ext>
          </c:extLst>
        </c:ser>
        <c:ser>
          <c:idx val="6"/>
          <c:order val="6"/>
          <c:tx>
            <c:v>Party Proportionality</c:v>
          </c:tx>
          <c:spPr>
            <a:ln w="28575" cap="rnd">
              <a:solidFill>
                <a:schemeClr val="dk1">
                  <a:tint val="80000"/>
                </a:schemeClr>
              </a:solidFill>
              <a:round/>
            </a:ln>
            <a:effectLst/>
          </c:spPr>
          <c:marker>
            <c:symbol val="none"/>
          </c:marker>
          <c:trendline>
            <c:spPr>
              <a:ln w="19050" cap="rnd">
                <a:solidFill>
                  <a:schemeClr val="dk1">
                    <a:tint val="80000"/>
                  </a:schemeClr>
                </a:solidFill>
                <a:prstDash val="sysDot"/>
              </a:ln>
              <a:effectLst/>
            </c:spPr>
            <c:trendlineType val="poly"/>
            <c:order val="5"/>
            <c:dispRSqr val="1"/>
            <c:dispEq val="0"/>
            <c:trendlineLbl>
              <c:layout>
                <c:manualLayout>
                  <c:x val="3.4134155079898853E-3"/>
                  <c:y val="-2.771894095029272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Summary!$F$1:$BW$1</c:f>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f>Summary!$F$78:$BX$78</c:f>
              <c:numCache>
                <c:formatCode>General</c:formatCode>
                <c:ptCount val="71"/>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pt idx="70">
                  <c:v>1.4998471573913488</c:v>
                </c:pt>
              </c:numCache>
            </c:numRef>
          </c:val>
          <c:smooth val="0"/>
          <c:extLst>
            <c:ext xmlns:c16="http://schemas.microsoft.com/office/drawing/2014/chart" uri="{C3380CC4-5D6E-409C-BE32-E72D297353CC}">
              <c16:uniqueId val="{00000002-B12D-4F29-84D3-F4D52B0D81A3}"/>
            </c:ext>
          </c:extLst>
        </c:ser>
        <c:dLbls>
          <c:showLegendKey val="0"/>
          <c:showVal val="0"/>
          <c:showCatName val="0"/>
          <c:showSerName val="0"/>
          <c:showPercent val="0"/>
          <c:showBubbleSize val="0"/>
        </c:dLbls>
        <c:smooth val="0"/>
        <c:axId val="339470368"/>
        <c:axId val="339470760"/>
        <c:extLst>
          <c:ext xmlns:c15="http://schemas.microsoft.com/office/drawing/2012/chart" uri="{02D57815-91ED-43cb-92C2-25804820EDAC}">
            <c15:filteredLineSeries>
              <c15:ser>
                <c:idx val="0"/>
                <c:order val="0"/>
                <c:tx>
                  <c:strRef>
                    <c:extLst>
                      <c:ext uri="{02D57815-91ED-43cb-92C2-25804820EDAC}">
                        <c15:formulaRef>
                          <c15:sqref>Summary!$B$75</c15:sqref>
                        </c15:formulaRef>
                      </c:ext>
                    </c:extLst>
                    <c:strCache>
                      <c:ptCount val="1"/>
                      <c:pt idx="0">
                        <c:v>Federalism</c:v>
                      </c:pt>
                    </c:strCache>
                  </c:strRef>
                </c:tx>
                <c:spPr>
                  <a:ln w="28575" cap="rnd">
                    <a:solidFill>
                      <a:schemeClr val="dk1">
                        <a:tint val="88500"/>
                      </a:schemeClr>
                    </a:solidFill>
                    <a:round/>
                  </a:ln>
                  <a:effectLst/>
                </c:spPr>
                <c:marker>
                  <c:symbol val="none"/>
                </c:marker>
                <c:trendline>
                  <c:spPr>
                    <a:ln w="19050" cap="rnd">
                      <a:solidFill>
                        <a:schemeClr val="dk1">
                          <a:tint val="88500"/>
                        </a:schemeClr>
                      </a:solidFill>
                      <a:prstDash val="sysDot"/>
                    </a:ln>
                    <a:effectLst/>
                  </c:spPr>
                  <c:trendlineType val="linear"/>
                  <c:dispRSqr val="0"/>
                  <c:dispEq val="0"/>
                </c:trendline>
                <c:cat>
                  <c:numRef>
                    <c:extLst>
                      <c:ext uri="{02D57815-91ED-43cb-92C2-25804820EDAC}">
                        <c15:formulaRef>
                          <c15:sqref>Summary!$F$1:$BW$1</c15:sqref>
                        </c15:formulaRef>
                      </c:ext>
                    </c:extLst>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extLst>
                      <c:ext uri="{02D57815-91ED-43cb-92C2-25804820EDAC}">
                        <c15:formulaRef>
                          <c15:sqref>Summary!$F$75:$BU$75</c15:sqref>
                        </c15:formulaRef>
                      </c:ext>
                    </c:extLst>
                    <c:numCache>
                      <c:formatCode>General</c:formatCode>
                      <c:ptCount val="68"/>
                      <c:pt idx="0">
                        <c:v>2.3214285714285716</c:v>
                      </c:pt>
                      <c:pt idx="1">
                        <c:v>3.0357142857142856</c:v>
                      </c:pt>
                      <c:pt idx="2">
                        <c:v>1.6071428571428572</c:v>
                      </c:pt>
                      <c:pt idx="3">
                        <c:v>2.2321428571428572</c:v>
                      </c:pt>
                      <c:pt idx="4">
                        <c:v>2.2321428571428572</c:v>
                      </c:pt>
                      <c:pt idx="5">
                        <c:v>2.2321428571428572</c:v>
                      </c:pt>
                      <c:pt idx="6">
                        <c:v>2.2321428571428572</c:v>
                      </c:pt>
                      <c:pt idx="7">
                        <c:v>2.2321428571428572</c:v>
                      </c:pt>
                      <c:pt idx="8">
                        <c:v>2.4107142857142856</c:v>
                      </c:pt>
                      <c:pt idx="9">
                        <c:v>3.125</c:v>
                      </c:pt>
                      <c:pt idx="10">
                        <c:v>3.125</c:v>
                      </c:pt>
                      <c:pt idx="11">
                        <c:v>2.46875</c:v>
                      </c:pt>
                      <c:pt idx="12">
                        <c:v>3.4375</c:v>
                      </c:pt>
                      <c:pt idx="13">
                        <c:v>3.4375</c:v>
                      </c:pt>
                      <c:pt idx="14">
                        <c:v>2.109375</c:v>
                      </c:pt>
                      <c:pt idx="15">
                        <c:v>2.1875</c:v>
                      </c:pt>
                      <c:pt idx="16">
                        <c:v>2.03125</c:v>
                      </c:pt>
                      <c:pt idx="17">
                        <c:v>2.03125</c:v>
                      </c:pt>
                      <c:pt idx="18">
                        <c:v>2.03125</c:v>
                      </c:pt>
                      <c:pt idx="19">
                        <c:v>2.34375</c:v>
                      </c:pt>
                      <c:pt idx="20">
                        <c:v>2.34375</c:v>
                      </c:pt>
                      <c:pt idx="21">
                        <c:v>2.34375</c:v>
                      </c:pt>
                      <c:pt idx="22">
                        <c:v>2.109375</c:v>
                      </c:pt>
                      <c:pt idx="23">
                        <c:v>2.109375</c:v>
                      </c:pt>
                      <c:pt idx="24">
                        <c:v>2.109375</c:v>
                      </c:pt>
                      <c:pt idx="25">
                        <c:v>2.96875</c:v>
                      </c:pt>
                      <c:pt idx="26">
                        <c:v>3.59375</c:v>
                      </c:pt>
                      <c:pt idx="27">
                        <c:v>2.890625</c:v>
                      </c:pt>
                      <c:pt idx="28">
                        <c:v>2.890625</c:v>
                      </c:pt>
                      <c:pt idx="29">
                        <c:v>2.265625</c:v>
                      </c:pt>
                      <c:pt idx="30">
                        <c:v>2.125</c:v>
                      </c:pt>
                      <c:pt idx="31">
                        <c:v>2.125</c:v>
                      </c:pt>
                      <c:pt idx="32">
                        <c:v>2.125</c:v>
                      </c:pt>
                      <c:pt idx="33">
                        <c:v>2.125</c:v>
                      </c:pt>
                      <c:pt idx="34">
                        <c:v>2.125</c:v>
                      </c:pt>
                      <c:pt idx="35">
                        <c:v>2.125</c:v>
                      </c:pt>
                      <c:pt idx="36">
                        <c:v>2.125</c:v>
                      </c:pt>
                      <c:pt idx="37">
                        <c:v>3.453125</c:v>
                      </c:pt>
                      <c:pt idx="38">
                        <c:v>2.984375</c:v>
                      </c:pt>
                      <c:pt idx="39">
                        <c:v>4.609375</c:v>
                      </c:pt>
                      <c:pt idx="40">
                        <c:v>3.90625</c:v>
                      </c:pt>
                      <c:pt idx="41">
                        <c:v>3.90625</c:v>
                      </c:pt>
                      <c:pt idx="42">
                        <c:v>3.75</c:v>
                      </c:pt>
                      <c:pt idx="43">
                        <c:v>3.75</c:v>
                      </c:pt>
                      <c:pt idx="44">
                        <c:v>3.75</c:v>
                      </c:pt>
                      <c:pt idx="45">
                        <c:v>3.75</c:v>
                      </c:pt>
                      <c:pt idx="46">
                        <c:v>3.75</c:v>
                      </c:pt>
                      <c:pt idx="47">
                        <c:v>3.75</c:v>
                      </c:pt>
                      <c:pt idx="48">
                        <c:v>3.75</c:v>
                      </c:pt>
                      <c:pt idx="49">
                        <c:v>3.75</c:v>
                      </c:pt>
                      <c:pt idx="50">
                        <c:v>3.75</c:v>
                      </c:pt>
                      <c:pt idx="51">
                        <c:v>2.421875</c:v>
                      </c:pt>
                      <c:pt idx="52">
                        <c:v>2.890625</c:v>
                      </c:pt>
                      <c:pt idx="53">
                        <c:v>3.125</c:v>
                      </c:pt>
                      <c:pt idx="54">
                        <c:v>3.90625</c:v>
                      </c:pt>
                      <c:pt idx="55">
                        <c:v>3.90625</c:v>
                      </c:pt>
                      <c:pt idx="56">
                        <c:v>3.90625</c:v>
                      </c:pt>
                      <c:pt idx="57">
                        <c:v>3.90625</c:v>
                      </c:pt>
                      <c:pt idx="58">
                        <c:v>3.90625</c:v>
                      </c:pt>
                      <c:pt idx="59">
                        <c:v>4.0625</c:v>
                      </c:pt>
                      <c:pt idx="60">
                        <c:v>5.3125</c:v>
                      </c:pt>
                      <c:pt idx="61">
                        <c:v>5.3125</c:v>
                      </c:pt>
                      <c:pt idx="62">
                        <c:v>5.546875</c:v>
                      </c:pt>
                      <c:pt idx="63">
                        <c:v>5.546875</c:v>
                      </c:pt>
                      <c:pt idx="64">
                        <c:v>5.546875</c:v>
                      </c:pt>
                      <c:pt idx="65">
                        <c:v>5.546875</c:v>
                      </c:pt>
                      <c:pt idx="66">
                        <c:v>5.546875</c:v>
                      </c:pt>
                      <c:pt idx="67">
                        <c:v>6.875</c:v>
                      </c:pt>
                    </c:numCache>
                  </c:numRef>
                </c:val>
                <c:smooth val="0"/>
                <c:extLst>
                  <c:ext xmlns:c16="http://schemas.microsoft.com/office/drawing/2014/chart" uri="{C3380CC4-5D6E-409C-BE32-E72D297353CC}">
                    <c16:uniqueId val="{00000004-B12D-4F29-84D3-F4D52B0D81A3}"/>
                  </c:ext>
                </c:extLst>
              </c15:ser>
            </c15:filteredLineSeries>
            <c15:filteredLineSeries>
              <c15:ser>
                <c:idx val="3"/>
                <c:order val="1"/>
                <c:tx>
                  <c:v>Proportionality</c:v>
                </c:tx>
                <c:spPr>
                  <a:ln w="28575" cap="rnd">
                    <a:solidFill>
                      <a:schemeClr val="dk1">
                        <a:tint val="98500"/>
                      </a:schemeClr>
                    </a:solidFill>
                    <a:round/>
                  </a:ln>
                  <a:effectLst/>
                </c:spPr>
                <c:marker>
                  <c:symbol val="none"/>
                </c:marker>
                <c:trendline>
                  <c:spPr>
                    <a:ln w="19050" cap="rnd">
                      <a:solidFill>
                        <a:schemeClr val="dk1">
                          <a:tint val="98500"/>
                        </a:schemeClr>
                      </a:solidFill>
                      <a:prstDash val="sysDot"/>
                    </a:ln>
                    <a:effectLst/>
                  </c:spPr>
                  <c:trendlineType val="linear"/>
                  <c:dispRSqr val="0"/>
                  <c:dispEq val="0"/>
                </c:trendline>
                <c:cat>
                  <c:numRef>
                    <c:extLst xmlns:c15="http://schemas.microsoft.com/office/drawing/2012/chart">
                      <c:ext xmlns:c15="http://schemas.microsoft.com/office/drawing/2012/chart" uri="{02D57815-91ED-43cb-92C2-25804820EDAC}">
                        <c15:formulaRef>
                          <c15:sqref>Summary!$F$1:$BW$1</c15:sqref>
                        </c15:formulaRef>
                      </c:ext>
                    </c:extLst>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extLst xmlns:c15="http://schemas.microsoft.com/office/drawing/2012/chart">
                      <c:ext xmlns:c15="http://schemas.microsoft.com/office/drawing/2012/chart" uri="{02D57815-91ED-43cb-92C2-25804820EDAC}">
                        <c15:formulaRef>
                          <c15:sqref>Summary!$F$77:$BW$77</c15:sqref>
                        </c15:formulaRef>
                      </c:ext>
                    </c:extLst>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xmlns:c15="http://schemas.microsoft.com/office/drawing/2012/chart">
                  <c:ext xmlns:c16="http://schemas.microsoft.com/office/drawing/2014/chart" uri="{C3380CC4-5D6E-409C-BE32-E72D297353CC}">
                    <c16:uniqueId val="{00000006-B12D-4F29-84D3-F4D52B0D81A3}"/>
                  </c:ext>
                </c:extLst>
              </c15:ser>
            </c15:filteredLineSeries>
            <c15:filteredLineSeries>
              <c15:ser>
                <c:idx val="4"/>
                <c:order val="2"/>
                <c:tx>
                  <c:v>Party Proportionality</c:v>
                </c:tx>
                <c:spPr>
                  <a:ln w="28575" cap="rnd">
                    <a:solidFill>
                      <a:schemeClr val="dk1">
                        <a:tint val="30000"/>
                      </a:schemeClr>
                    </a:solidFill>
                    <a:round/>
                  </a:ln>
                  <a:effectLst/>
                </c:spPr>
                <c:marker>
                  <c:symbol val="none"/>
                </c:marker>
                <c:trendline>
                  <c:spPr>
                    <a:ln w="19050" cap="rnd">
                      <a:solidFill>
                        <a:schemeClr val="dk1">
                          <a:tint val="30000"/>
                        </a:schemeClr>
                      </a:solidFill>
                      <a:prstDash val="sysDot"/>
                    </a:ln>
                    <a:effectLst/>
                  </c:spPr>
                  <c:trendlineType val="linear"/>
                  <c:dispRSqr val="0"/>
                  <c:dispEq val="0"/>
                </c:trendline>
                <c:cat>
                  <c:numRef>
                    <c:extLst xmlns:c15="http://schemas.microsoft.com/office/drawing/2012/chart">
                      <c:ext xmlns:c15="http://schemas.microsoft.com/office/drawing/2012/chart" uri="{02D57815-91ED-43cb-92C2-25804820EDAC}">
                        <c15:formulaRef>
                          <c15:sqref>Summary!$F$1:$BW$1</c15:sqref>
                        </c15:formulaRef>
                      </c:ext>
                    </c:extLst>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extLst xmlns:c15="http://schemas.microsoft.com/office/drawing/2012/chart">
                      <c:ext xmlns:c15="http://schemas.microsoft.com/office/drawing/2012/chart" uri="{02D57815-91ED-43cb-92C2-25804820EDAC}">
                        <c15:formulaRef>
                          <c15:sqref>Summary!$F$78:$BW$78</c15:sqref>
                        </c15:formulaRef>
                      </c:ext>
                    </c:extLst>
                    <c:numCache>
                      <c:formatCode>General</c:formatCode>
                      <c:ptCount val="70"/>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numCache>
                  </c:numRef>
                </c:val>
                <c:smooth val="0"/>
                <c:extLst xmlns:c15="http://schemas.microsoft.com/office/drawing/2012/chart">
                  <c:ext xmlns:c16="http://schemas.microsoft.com/office/drawing/2014/chart" uri="{C3380CC4-5D6E-409C-BE32-E72D297353CC}">
                    <c16:uniqueId val="{00000008-B12D-4F29-84D3-F4D52B0D81A3}"/>
                  </c:ext>
                </c:extLst>
              </c15:ser>
            </c15:filteredLineSeries>
            <c15:filteredLineSeries>
              <c15:ser>
                <c:idx val="1"/>
                <c:order val="4"/>
                <c:tx>
                  <c:v>Democracy</c:v>
                </c:tx>
                <c:spPr>
                  <a:ln w="28575" cap="rnd">
                    <a:solidFill>
                      <a:schemeClr val="dk1">
                        <a:tint val="55000"/>
                      </a:schemeClr>
                    </a:solidFill>
                    <a:round/>
                  </a:ln>
                  <a:effectLst/>
                </c:spPr>
                <c:marker>
                  <c:symbol val="none"/>
                </c:marker>
                <c:cat>
                  <c:numRef>
                    <c:extLst xmlns:c15="http://schemas.microsoft.com/office/drawing/2012/chart">
                      <c:ext xmlns:c15="http://schemas.microsoft.com/office/drawing/2012/chart" uri="{02D57815-91ED-43cb-92C2-25804820EDAC}">
                        <c15:formulaRef>
                          <c15:sqref>Summary!$F$1:$BW$1</c15:sqref>
                        </c15:formulaRef>
                      </c:ext>
                    </c:extLst>
                    <c:numCache>
                      <c:formatCode>[$-C09]General</c:formatCode>
                      <c:ptCount val="70"/>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numCache>
                  </c:numRef>
                </c:cat>
                <c:val>
                  <c:numRef>
                    <c:extLst xmlns:c15="http://schemas.microsoft.com/office/drawing/2012/chart">
                      <c:ext xmlns:c15="http://schemas.microsoft.com/office/drawing/2012/chart" uri="{02D57815-91ED-43cb-92C2-25804820EDAC}">
                        <c15:formulaRef>
                          <c15:sqref>Summary!$F$82:$BW$82</c15:sqref>
                        </c15:formulaRef>
                      </c:ext>
                    </c:extLst>
                    <c:numCache>
                      <c:formatCode>General</c:formatCode>
                      <c:ptCount val="70"/>
                      <c:pt idx="0">
                        <c:v>5.1428571428571432</c:v>
                      </c:pt>
                      <c:pt idx="1">
                        <c:v>5.2857142857142856</c:v>
                      </c:pt>
                      <c:pt idx="2">
                        <c:v>5.2857142857142856</c:v>
                      </c:pt>
                      <c:pt idx="3">
                        <c:v>5.4285714285714288</c:v>
                      </c:pt>
                      <c:pt idx="4">
                        <c:v>5.4285714285714288</c:v>
                      </c:pt>
                      <c:pt idx="5">
                        <c:v>5.4285714285714288</c:v>
                      </c:pt>
                      <c:pt idx="6">
                        <c:v>5.4285714285714288</c:v>
                      </c:pt>
                      <c:pt idx="7">
                        <c:v>5.4285714285714288</c:v>
                      </c:pt>
                      <c:pt idx="8">
                        <c:v>5.8571428571428568</c:v>
                      </c:pt>
                      <c:pt idx="9">
                        <c:v>6.4166249999999998</c:v>
                      </c:pt>
                      <c:pt idx="10">
                        <c:v>5.5832499999999996</c:v>
                      </c:pt>
                      <c:pt idx="11">
                        <c:v>5.5</c:v>
                      </c:pt>
                      <c:pt idx="12">
                        <c:v>5</c:v>
                      </c:pt>
                      <c:pt idx="13">
                        <c:v>5</c:v>
                      </c:pt>
                      <c:pt idx="14">
                        <c:v>4.375</c:v>
                      </c:pt>
                      <c:pt idx="15">
                        <c:v>4.375</c:v>
                      </c:pt>
                      <c:pt idx="16">
                        <c:v>4.375</c:v>
                      </c:pt>
                      <c:pt idx="17">
                        <c:v>4.375</c:v>
                      </c:pt>
                      <c:pt idx="18">
                        <c:v>4.375</c:v>
                      </c:pt>
                      <c:pt idx="19">
                        <c:v>4.375</c:v>
                      </c:pt>
                      <c:pt idx="20">
                        <c:v>4.375</c:v>
                      </c:pt>
                      <c:pt idx="21">
                        <c:v>3.375</c:v>
                      </c:pt>
                      <c:pt idx="22">
                        <c:v>3.625</c:v>
                      </c:pt>
                      <c:pt idx="23">
                        <c:v>4</c:v>
                      </c:pt>
                      <c:pt idx="24">
                        <c:v>3.625</c:v>
                      </c:pt>
                      <c:pt idx="25">
                        <c:v>3.75</c:v>
                      </c:pt>
                      <c:pt idx="26">
                        <c:v>3.75</c:v>
                      </c:pt>
                      <c:pt idx="27">
                        <c:v>3.5</c:v>
                      </c:pt>
                      <c:pt idx="28">
                        <c:v>3.5</c:v>
                      </c:pt>
                      <c:pt idx="29">
                        <c:v>2.625</c:v>
                      </c:pt>
                      <c:pt idx="30">
                        <c:v>2.375</c:v>
                      </c:pt>
                      <c:pt idx="31">
                        <c:v>2.375</c:v>
                      </c:pt>
                      <c:pt idx="32">
                        <c:v>2.375</c:v>
                      </c:pt>
                      <c:pt idx="33">
                        <c:v>2.625</c:v>
                      </c:pt>
                      <c:pt idx="34">
                        <c:v>2.625</c:v>
                      </c:pt>
                      <c:pt idx="35">
                        <c:v>2.625</c:v>
                      </c:pt>
                      <c:pt idx="36">
                        <c:v>2.625</c:v>
                      </c:pt>
                      <c:pt idx="37">
                        <c:v>2.625</c:v>
                      </c:pt>
                      <c:pt idx="38">
                        <c:v>3.125</c:v>
                      </c:pt>
                      <c:pt idx="39">
                        <c:v>3.625</c:v>
                      </c:pt>
                      <c:pt idx="40">
                        <c:v>4.625</c:v>
                      </c:pt>
                      <c:pt idx="41">
                        <c:v>4.625</c:v>
                      </c:pt>
                      <c:pt idx="42">
                        <c:v>5</c:v>
                      </c:pt>
                      <c:pt idx="43">
                        <c:v>5</c:v>
                      </c:pt>
                      <c:pt idx="44">
                        <c:v>5</c:v>
                      </c:pt>
                      <c:pt idx="45">
                        <c:v>5</c:v>
                      </c:pt>
                      <c:pt idx="46">
                        <c:v>5</c:v>
                      </c:pt>
                      <c:pt idx="47">
                        <c:v>5</c:v>
                      </c:pt>
                      <c:pt idx="48">
                        <c:v>5</c:v>
                      </c:pt>
                      <c:pt idx="49">
                        <c:v>4.875</c:v>
                      </c:pt>
                      <c:pt idx="50">
                        <c:v>4.875</c:v>
                      </c:pt>
                      <c:pt idx="51">
                        <c:v>5.125</c:v>
                      </c:pt>
                      <c:pt idx="52">
                        <c:v>5.125</c:v>
                      </c:pt>
                      <c:pt idx="53">
                        <c:v>5.25</c:v>
                      </c:pt>
                      <c:pt idx="54">
                        <c:v>4.5</c:v>
                      </c:pt>
                      <c:pt idx="55">
                        <c:v>4.375</c:v>
                      </c:pt>
                      <c:pt idx="56">
                        <c:v>4.5</c:v>
                      </c:pt>
                      <c:pt idx="57">
                        <c:v>4.5</c:v>
                      </c:pt>
                      <c:pt idx="58">
                        <c:v>5.375</c:v>
                      </c:pt>
                      <c:pt idx="59">
                        <c:v>5.625</c:v>
                      </c:pt>
                      <c:pt idx="60">
                        <c:v>6.25</c:v>
                      </c:pt>
                      <c:pt idx="61">
                        <c:v>5.75</c:v>
                      </c:pt>
                      <c:pt idx="62">
                        <c:v>5.875</c:v>
                      </c:pt>
                      <c:pt idx="63">
                        <c:v>5.875</c:v>
                      </c:pt>
                      <c:pt idx="64">
                        <c:v>5.875</c:v>
                      </c:pt>
                      <c:pt idx="65">
                        <c:v>6</c:v>
                      </c:pt>
                      <c:pt idx="66">
                        <c:v>6.125</c:v>
                      </c:pt>
                      <c:pt idx="67">
                        <c:v>7</c:v>
                      </c:pt>
                      <c:pt idx="68">
                        <c:v>7.5</c:v>
                      </c:pt>
                      <c:pt idx="69">
                        <c:v>7.5</c:v>
                      </c:pt>
                    </c:numCache>
                  </c:numRef>
                </c:val>
                <c:smooth val="0"/>
                <c:extLst xmlns:c15="http://schemas.microsoft.com/office/drawing/2012/chart">
                  <c:ext xmlns:c16="http://schemas.microsoft.com/office/drawing/2014/chart" uri="{C3380CC4-5D6E-409C-BE32-E72D297353CC}">
                    <c16:uniqueId val="{00000009-B12D-4F29-84D3-F4D52B0D81A3}"/>
                  </c:ext>
                </c:extLst>
              </c15:ser>
            </c15:filteredLineSeries>
          </c:ext>
        </c:extLst>
      </c:lineChart>
      <c:catAx>
        <c:axId val="339470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760"/>
        <c:crosses val="autoZero"/>
        <c:auto val="1"/>
        <c:lblAlgn val="ctr"/>
        <c:lblOffset val="100"/>
        <c:noMultiLvlLbl val="0"/>
      </c:catAx>
      <c:valAx>
        <c:axId val="33947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Myanmar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Summary!$B$11</c:f>
              <c:strCache>
                <c:ptCount val="1"/>
                <c:pt idx="0">
                  <c:v>Federalism</c:v>
                </c:pt>
              </c:strCache>
            </c:strRef>
          </c:tx>
          <c:spPr>
            <a:ln w="28575" cap="rnd">
              <a:solidFill>
                <a:schemeClr val="accent1"/>
              </a:solidFill>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Summary!$E$11:$BV$11</c:f>
              <c:numCache>
                <c:formatCode>General</c:formatCode>
                <c:ptCount val="69"/>
                <c:pt idx="0">
                  <c:v>8.75</c:v>
                </c:pt>
                <c:pt idx="1">
                  <c:v>8.75</c:v>
                </c:pt>
                <c:pt idx="2">
                  <c:v>8.75</c:v>
                </c:pt>
                <c:pt idx="3">
                  <c:v>8.75</c:v>
                </c:pt>
                <c:pt idx="4">
                  <c:v>8.75</c:v>
                </c:pt>
                <c:pt idx="5">
                  <c:v>8.75</c:v>
                </c:pt>
                <c:pt idx="6">
                  <c:v>8.75</c:v>
                </c:pt>
                <c:pt idx="7">
                  <c:v>8.75</c:v>
                </c:pt>
                <c:pt idx="8">
                  <c:v>8.75</c:v>
                </c:pt>
                <c:pt idx="9">
                  <c:v>8.75</c:v>
                </c:pt>
                <c:pt idx="10">
                  <c:v>8.75</c:v>
                </c:pt>
                <c:pt idx="11">
                  <c:v>1</c:v>
                </c:pt>
                <c:pt idx="12">
                  <c:v>8.75</c:v>
                </c:pt>
                <c:pt idx="13">
                  <c:v>8.75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7.5</c:v>
                </c:pt>
                <c:pt idx="61">
                  <c:v>7.5</c:v>
                </c:pt>
                <c:pt idx="62">
                  <c:v>7.5</c:v>
                </c:pt>
                <c:pt idx="63">
                  <c:v>7.5</c:v>
                </c:pt>
                <c:pt idx="64">
                  <c:v>7.5</c:v>
                </c:pt>
                <c:pt idx="65">
                  <c:v>7.5</c:v>
                </c:pt>
                <c:pt idx="66">
                  <c:v>7.5</c:v>
                </c:pt>
                <c:pt idx="67">
                  <c:v>7.5</c:v>
                </c:pt>
                <c:pt idx="68">
                  <c:v>7.5</c:v>
                </c:pt>
              </c:numCache>
            </c:numRef>
          </c:val>
          <c:smooth val="0"/>
          <c:extLst>
            <c:ext xmlns:c16="http://schemas.microsoft.com/office/drawing/2014/chart" uri="{C3380CC4-5D6E-409C-BE32-E72D297353CC}">
              <c16:uniqueId val="{00000000-7049-4AC2-9A9B-3E4D9A29C4E1}"/>
            </c:ext>
          </c:extLst>
        </c:ser>
        <c:ser>
          <c:idx val="2"/>
          <c:order val="1"/>
          <c:tx>
            <c:strRef>
              <c:f>Summary!$B$12</c:f>
              <c:strCache>
                <c:ptCount val="1"/>
                <c:pt idx="0">
                  <c:v>Ethnicity in federal units</c:v>
                </c:pt>
              </c:strCache>
            </c:strRef>
          </c:tx>
          <c:spPr>
            <a:ln w="28575" cap="rnd">
              <a:solidFill>
                <a:schemeClr val="accent3"/>
              </a:solidFill>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Summary!$E$12:$BV$12</c:f>
              <c:numCache>
                <c:formatCode>General</c:formatCode>
                <c:ptCount val="69"/>
                <c:pt idx="0">
                  <c:v>5</c:v>
                </c:pt>
                <c:pt idx="1">
                  <c:v>5</c:v>
                </c:pt>
                <c:pt idx="2">
                  <c:v>5</c:v>
                </c:pt>
                <c:pt idx="3">
                  <c:v>5</c:v>
                </c:pt>
                <c:pt idx="4">
                  <c:v>5</c:v>
                </c:pt>
                <c:pt idx="5">
                  <c:v>5</c:v>
                </c:pt>
                <c:pt idx="6">
                  <c:v>5</c:v>
                </c:pt>
                <c:pt idx="7">
                  <c:v>5</c:v>
                </c:pt>
                <c:pt idx="8">
                  <c:v>5</c:v>
                </c:pt>
                <c:pt idx="9">
                  <c:v>5</c:v>
                </c:pt>
                <c:pt idx="10">
                  <c:v>5</c:v>
                </c:pt>
                <c:pt idx="11">
                  <c:v>0</c:v>
                </c:pt>
                <c:pt idx="12">
                  <c:v>5</c:v>
                </c:pt>
                <c:pt idx="13">
                  <c:v>5</c:v>
                </c:pt>
                <c:pt idx="14">
                  <c:v>0</c:v>
                </c:pt>
                <c:pt idx="15">
                  <c:v>0</c:v>
                </c:pt>
                <c:pt idx="16">
                  <c:v>0</c:v>
                </c:pt>
                <c:pt idx="17">
                  <c:v>0</c:v>
                </c:pt>
                <c:pt idx="18">
                  <c:v>0</c:v>
                </c:pt>
                <c:pt idx="19">
                  <c:v>0</c:v>
                </c:pt>
                <c:pt idx="20">
                  <c:v>0</c:v>
                </c:pt>
                <c:pt idx="21">
                  <c:v>0</c:v>
                </c:pt>
                <c:pt idx="22">
                  <c:v>0</c:v>
                </c:pt>
                <c:pt idx="23">
                  <c:v>0</c:v>
                </c:pt>
                <c:pt idx="24">
                  <c:v>0</c:v>
                </c:pt>
                <c:pt idx="25">
                  <c:v>0</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4</c:v>
                </c:pt>
                <c:pt idx="61">
                  <c:v>4</c:v>
                </c:pt>
                <c:pt idx="62">
                  <c:v>4</c:v>
                </c:pt>
                <c:pt idx="63">
                  <c:v>4</c:v>
                </c:pt>
                <c:pt idx="64">
                  <c:v>4</c:v>
                </c:pt>
                <c:pt idx="65">
                  <c:v>4</c:v>
                </c:pt>
                <c:pt idx="66">
                  <c:v>4</c:v>
                </c:pt>
                <c:pt idx="67">
                  <c:v>4</c:v>
                </c:pt>
                <c:pt idx="68">
                  <c:v>4</c:v>
                </c:pt>
              </c:numCache>
            </c:numRef>
          </c:val>
          <c:smooth val="0"/>
          <c:extLst>
            <c:ext xmlns:c16="http://schemas.microsoft.com/office/drawing/2014/chart" uri="{C3380CC4-5D6E-409C-BE32-E72D297353CC}">
              <c16:uniqueId val="{00000002-7049-4AC2-9A9B-3E4D9A29C4E1}"/>
            </c:ext>
          </c:extLst>
        </c:ser>
        <c:ser>
          <c:idx val="3"/>
          <c:order val="2"/>
          <c:tx>
            <c:strRef>
              <c:f>Summary!$B$19</c:f>
              <c:strCache>
                <c:ptCount val="1"/>
                <c:pt idx="0">
                  <c:v>Democracy</c:v>
                </c:pt>
              </c:strCache>
            </c:strRef>
          </c:tx>
          <c:spPr>
            <a:ln w="28575" cap="rnd">
              <a:solidFill>
                <a:schemeClr val="tx1"/>
              </a:solidFill>
              <a:prstDash val="sysDash"/>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Summary!$E$19:$BV$19</c:f>
              <c:numCache>
                <c:formatCode>General</c:formatCode>
                <c:ptCount val="69"/>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4</c:v>
                </c:pt>
                <c:pt idx="68">
                  <c:v>8</c:v>
                </c:pt>
              </c:numCache>
            </c:numRef>
          </c:val>
          <c:smooth val="0"/>
          <c:extLst>
            <c:ext xmlns:c16="http://schemas.microsoft.com/office/drawing/2014/chart" uri="{C3380CC4-5D6E-409C-BE32-E72D297353CC}">
              <c16:uniqueId val="{00000003-7049-4AC2-9A9B-3E4D9A29C4E1}"/>
            </c:ext>
          </c:extLst>
        </c:ser>
        <c:ser>
          <c:idx val="1"/>
          <c:order val="3"/>
          <c:tx>
            <c:v>Proportionality</c:v>
          </c:tx>
          <c:spPr>
            <a:ln w="28575" cap="rnd">
              <a:solidFill>
                <a:schemeClr val="accent2"/>
              </a:solidFill>
              <a:round/>
            </a:ln>
            <a:effectLst/>
          </c:spPr>
          <c:marker>
            <c:symbol val="none"/>
          </c:marker>
          <c:val>
            <c:numRef>
              <c:f>Summary!$F$13:$BW$13</c:f>
              <c:numCache>
                <c:formatCode>General</c:formatCode>
                <c:ptCount val="70"/>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60">
                  <c:v>0</c:v>
                </c:pt>
                <c:pt idx="61">
                  <c:v>0</c:v>
                </c:pt>
                <c:pt idx="62">
                  <c:v>0</c:v>
                </c:pt>
                <c:pt idx="63">
                  <c:v>0</c:v>
                </c:pt>
                <c:pt idx="64">
                  <c:v>0</c:v>
                </c:pt>
                <c:pt idx="65">
                  <c:v>0</c:v>
                </c:pt>
                <c:pt idx="66">
                  <c:v>0</c:v>
                </c:pt>
                <c:pt idx="67">
                  <c:v>0</c:v>
                </c:pt>
                <c:pt idx="68">
                  <c:v>0</c:v>
                </c:pt>
                <c:pt idx="69">
                  <c:v>0</c:v>
                </c:pt>
              </c:numCache>
            </c:numRef>
          </c:val>
          <c:smooth val="0"/>
          <c:extLst>
            <c:ext xmlns:c16="http://schemas.microsoft.com/office/drawing/2014/chart" uri="{C3380CC4-5D6E-409C-BE32-E72D297353CC}">
              <c16:uniqueId val="{00000000-E6C7-4D49-AD99-5ADE4B1C6C4C}"/>
            </c:ext>
          </c:extLst>
        </c:ser>
        <c:ser>
          <c:idx val="4"/>
          <c:order val="4"/>
          <c:tx>
            <c:v>Party Proportionality</c:v>
          </c:tx>
          <c:spPr>
            <a:ln w="28575" cap="rnd">
              <a:solidFill>
                <a:schemeClr val="accent5"/>
              </a:solidFill>
              <a:round/>
            </a:ln>
            <a:effectLst/>
          </c:spPr>
          <c:marker>
            <c:symbol val="none"/>
          </c:marker>
          <c:val>
            <c:numRef>
              <c:f>Summary!$F$14:$BW$14</c:f>
              <c:numCache>
                <c:formatCode>General</c:formatCode>
                <c:ptCount val="70"/>
                <c:pt idx="0">
                  <c:v>2.4390243902439028</c:v>
                </c:pt>
                <c:pt idx="1">
                  <c:v>2.4390243902439028</c:v>
                </c:pt>
                <c:pt idx="2">
                  <c:v>2.4390243902439028</c:v>
                </c:pt>
                <c:pt idx="3">
                  <c:v>2.4390243902439028</c:v>
                </c:pt>
                <c:pt idx="4">
                  <c:v>2.4390243902439028</c:v>
                </c:pt>
                <c:pt idx="5">
                  <c:v>2.4390243902439028</c:v>
                </c:pt>
                <c:pt idx="6">
                  <c:v>2.4390243902439028</c:v>
                </c:pt>
                <c:pt idx="7">
                  <c:v>2.4390243902439028</c:v>
                </c:pt>
                <c:pt idx="8">
                  <c:v>2.4390243902439028</c:v>
                </c:pt>
                <c:pt idx="9">
                  <c:v>2.4390243902439028</c:v>
                </c:pt>
                <c:pt idx="10">
                  <c:v>2.4390243902439028</c:v>
                </c:pt>
                <c:pt idx="11">
                  <c:v>2.4390243902439028</c:v>
                </c:pt>
                <c:pt idx="62">
                  <c:v>0.49850448654037888</c:v>
                </c:pt>
                <c:pt idx="63">
                  <c:v>0.49850448654037888</c:v>
                </c:pt>
                <c:pt idx="64">
                  <c:v>0.49850448654037888</c:v>
                </c:pt>
                <c:pt idx="65">
                  <c:v>0.49850448654037888</c:v>
                </c:pt>
                <c:pt idx="66">
                  <c:v>0.49850448654037888</c:v>
                </c:pt>
                <c:pt idx="67">
                  <c:v>0.48590864917395532</c:v>
                </c:pt>
                <c:pt idx="68">
                  <c:v>0.48590864917395532</c:v>
                </c:pt>
                <c:pt idx="69">
                  <c:v>0.48590864917395532</c:v>
                </c:pt>
              </c:numCache>
            </c:numRef>
          </c:val>
          <c:smooth val="0"/>
          <c:extLst>
            <c:ext xmlns:c16="http://schemas.microsoft.com/office/drawing/2014/chart" uri="{C3380CC4-5D6E-409C-BE32-E72D297353CC}">
              <c16:uniqueId val="{00000000-8CB5-4ABA-8906-5F3257C90390}"/>
            </c:ext>
          </c:extLst>
        </c:ser>
        <c:ser>
          <c:idx val="5"/>
          <c:order val="5"/>
          <c:tx>
            <c:v>ENPP</c:v>
          </c:tx>
          <c:spPr>
            <a:ln w="28575" cap="rnd">
              <a:solidFill>
                <a:schemeClr val="accent6"/>
              </a:solidFill>
              <a:round/>
            </a:ln>
            <a:effectLst/>
          </c:spPr>
          <c:marker>
            <c:symbol val="none"/>
          </c:marker>
          <c:val>
            <c:numRef>
              <c:f>Summary!$F$16:$BW$16</c:f>
              <c:numCache>
                <c:formatCode>General</c:formatCode>
                <c:ptCount val="70"/>
                <c:pt idx="0">
                  <c:v>1.45</c:v>
                </c:pt>
                <c:pt idx="1">
                  <c:v>1.45</c:v>
                </c:pt>
                <c:pt idx="2">
                  <c:v>1.45</c:v>
                </c:pt>
                <c:pt idx="3">
                  <c:v>1.45</c:v>
                </c:pt>
                <c:pt idx="4">
                  <c:v>1.45</c:v>
                </c:pt>
                <c:pt idx="5">
                  <c:v>1.45</c:v>
                </c:pt>
                <c:pt idx="6">
                  <c:v>1.45</c:v>
                </c:pt>
                <c:pt idx="7">
                  <c:v>1.45</c:v>
                </c:pt>
                <c:pt idx="8">
                  <c:v>1.45</c:v>
                </c:pt>
                <c:pt idx="9">
                  <c:v>1.45</c:v>
                </c:pt>
                <c:pt idx="10">
                  <c:v>1.45</c:v>
                </c:pt>
                <c:pt idx="11">
                  <c:v>1.45</c:v>
                </c:pt>
                <c:pt idx="62">
                  <c:v>1.55</c:v>
                </c:pt>
                <c:pt idx="63">
                  <c:v>1.55</c:v>
                </c:pt>
                <c:pt idx="64">
                  <c:v>1.55</c:v>
                </c:pt>
                <c:pt idx="65">
                  <c:v>1.55</c:v>
                </c:pt>
                <c:pt idx="66">
                  <c:v>1.55</c:v>
                </c:pt>
                <c:pt idx="67">
                  <c:v>1.57</c:v>
                </c:pt>
                <c:pt idx="68">
                  <c:v>1.57</c:v>
                </c:pt>
                <c:pt idx="69">
                  <c:v>1.57</c:v>
                </c:pt>
              </c:numCache>
            </c:numRef>
          </c:val>
          <c:smooth val="0"/>
          <c:extLst>
            <c:ext xmlns:c16="http://schemas.microsoft.com/office/drawing/2014/chart" uri="{C3380CC4-5D6E-409C-BE32-E72D297353CC}">
              <c16:uniqueId val="{00000001-8CB5-4ABA-8906-5F3257C90390}"/>
            </c:ext>
          </c:extLst>
        </c:ser>
        <c:dLbls>
          <c:showLegendKey val="0"/>
          <c:showVal val="0"/>
          <c:showCatName val="0"/>
          <c:showSerName val="0"/>
          <c:showPercent val="0"/>
          <c:showBubbleSize val="0"/>
        </c:dLbls>
        <c:smooth val="0"/>
        <c:axId val="338587168"/>
        <c:axId val="338585600"/>
      </c:lineChart>
      <c:catAx>
        <c:axId val="338587168"/>
        <c:scaling>
          <c:orientation val="minMax"/>
        </c:scaling>
        <c:delete val="0"/>
        <c:axPos val="b"/>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5600"/>
        <c:crosses val="autoZero"/>
        <c:auto val="1"/>
        <c:lblAlgn val="ctr"/>
        <c:lblOffset val="100"/>
        <c:noMultiLvlLbl val="0"/>
      </c:catAx>
      <c:valAx>
        <c:axId val="33858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7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Sri Lanka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Summary!$B$20</c:f>
              <c:strCache>
                <c:ptCount val="1"/>
                <c:pt idx="0">
                  <c:v>Federalism</c:v>
                </c:pt>
              </c:strCache>
            </c:strRef>
          </c:tx>
          <c:spPr>
            <a:ln w="28575" cap="rnd">
              <a:solidFill>
                <a:schemeClr val="accent1"/>
              </a:solidFill>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Summary!$F$20:$BU$20</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-0.5</c:v>
                </c:pt>
                <c:pt idx="31">
                  <c:v>-0.5</c:v>
                </c:pt>
                <c:pt idx="32">
                  <c:v>-0.5</c:v>
                </c:pt>
                <c:pt idx="33">
                  <c:v>-0.5</c:v>
                </c:pt>
                <c:pt idx="34">
                  <c:v>-0.5</c:v>
                </c:pt>
                <c:pt idx="35">
                  <c:v>-0.5</c:v>
                </c:pt>
                <c:pt idx="36">
                  <c:v>-0.5</c:v>
                </c:pt>
                <c:pt idx="37">
                  <c:v>-0.5</c:v>
                </c:pt>
                <c:pt idx="38">
                  <c:v>-0.5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4.375</c:v>
                </c:pt>
                <c:pt idx="63">
                  <c:v>4.375</c:v>
                </c:pt>
                <c:pt idx="64">
                  <c:v>4.375</c:v>
                </c:pt>
                <c:pt idx="65">
                  <c:v>4.375</c:v>
                </c:pt>
                <c:pt idx="66">
                  <c:v>4.375</c:v>
                </c:pt>
                <c:pt idx="67">
                  <c:v>5</c:v>
                </c:pt>
              </c:numCache>
            </c:numRef>
          </c:val>
          <c:smooth val="0"/>
          <c:extLst>
            <c:ext xmlns:c16="http://schemas.microsoft.com/office/drawing/2014/chart" uri="{C3380CC4-5D6E-409C-BE32-E72D297353CC}">
              <c16:uniqueId val="{00000000-FF25-400B-9F0C-034C248F6C5B}"/>
            </c:ext>
          </c:extLst>
        </c:ser>
        <c:ser>
          <c:idx val="2"/>
          <c:order val="1"/>
          <c:tx>
            <c:strRef>
              <c:f>Summary!$B$21</c:f>
              <c:strCache>
                <c:ptCount val="1"/>
                <c:pt idx="0">
                  <c:v>Ethnicity in federal units</c:v>
                </c:pt>
              </c:strCache>
            </c:strRef>
          </c:tx>
          <c:spPr>
            <a:ln w="28575" cap="rnd">
              <a:solidFill>
                <a:schemeClr val="accent3"/>
              </a:solidFill>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Summary!$F$21:$BU$21</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2</c:v>
                </c:pt>
                <c:pt idx="40">
                  <c:v>1.5</c:v>
                </c:pt>
                <c:pt idx="41">
                  <c:v>1.5</c:v>
                </c:pt>
                <c:pt idx="42">
                  <c:v>1.5</c:v>
                </c:pt>
                <c:pt idx="43">
                  <c:v>1.5</c:v>
                </c:pt>
                <c:pt idx="44">
                  <c:v>1.5</c:v>
                </c:pt>
                <c:pt idx="45">
                  <c:v>1.5</c:v>
                </c:pt>
                <c:pt idx="46">
                  <c:v>1.5</c:v>
                </c:pt>
                <c:pt idx="47">
                  <c:v>1.5</c:v>
                </c:pt>
                <c:pt idx="48">
                  <c:v>1.5</c:v>
                </c:pt>
                <c:pt idx="49">
                  <c:v>1.5</c:v>
                </c:pt>
                <c:pt idx="50">
                  <c:v>1.5</c:v>
                </c:pt>
                <c:pt idx="51">
                  <c:v>1.5</c:v>
                </c:pt>
                <c:pt idx="52">
                  <c:v>1.5</c:v>
                </c:pt>
                <c:pt idx="53">
                  <c:v>1.5</c:v>
                </c:pt>
                <c:pt idx="54">
                  <c:v>1.5</c:v>
                </c:pt>
                <c:pt idx="55">
                  <c:v>1.5</c:v>
                </c:pt>
                <c:pt idx="56">
                  <c:v>1.5</c:v>
                </c:pt>
                <c:pt idx="57">
                  <c:v>1.5</c:v>
                </c:pt>
                <c:pt idx="58">
                  <c:v>1.5</c:v>
                </c:pt>
                <c:pt idx="59">
                  <c:v>2</c:v>
                </c:pt>
                <c:pt idx="60">
                  <c:v>2</c:v>
                </c:pt>
                <c:pt idx="61">
                  <c:v>2</c:v>
                </c:pt>
                <c:pt idx="62">
                  <c:v>2</c:v>
                </c:pt>
                <c:pt idx="63">
                  <c:v>2</c:v>
                </c:pt>
                <c:pt idx="64">
                  <c:v>2</c:v>
                </c:pt>
                <c:pt idx="65">
                  <c:v>2</c:v>
                </c:pt>
                <c:pt idx="66">
                  <c:v>2</c:v>
                </c:pt>
                <c:pt idx="67">
                  <c:v>2</c:v>
                </c:pt>
              </c:numCache>
            </c:numRef>
          </c:val>
          <c:smooth val="0"/>
          <c:extLst>
            <c:ext xmlns:c16="http://schemas.microsoft.com/office/drawing/2014/chart" uri="{C3380CC4-5D6E-409C-BE32-E72D297353CC}">
              <c16:uniqueId val="{00000002-FF25-400B-9F0C-034C248F6C5B}"/>
            </c:ext>
          </c:extLst>
        </c:ser>
        <c:ser>
          <c:idx val="3"/>
          <c:order val="2"/>
          <c:tx>
            <c:strRef>
              <c:f>Summary!$B$28</c:f>
              <c:strCache>
                <c:ptCount val="1"/>
                <c:pt idx="0">
                  <c:v>Democracy</c:v>
                </c:pt>
              </c:strCache>
            </c:strRef>
          </c:tx>
          <c:spPr>
            <a:ln w="28575" cap="rnd">
              <a:solidFill>
                <a:schemeClr val="tx1"/>
              </a:solidFill>
              <a:prstDash val="dash"/>
              <a:round/>
            </a:ln>
            <a:effectLst/>
          </c:spPr>
          <c:marker>
            <c:symbol val="none"/>
          </c:marker>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Summary!$F$28:$BU$28</c:f>
              <c:numCache>
                <c:formatCode>General</c:formatCode>
                <c:ptCount val="68"/>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8</c:v>
                </c:pt>
                <c:pt idx="23">
                  <c:v>8</c:v>
                </c:pt>
                <c:pt idx="24">
                  <c:v>8</c:v>
                </c:pt>
                <c:pt idx="25">
                  <c:v>8</c:v>
                </c:pt>
                <c:pt idx="26">
                  <c:v>8</c:v>
                </c:pt>
                <c:pt idx="27">
                  <c:v>8</c:v>
                </c:pt>
                <c:pt idx="28">
                  <c:v>8</c:v>
                </c:pt>
                <c:pt idx="29">
                  <c:v>8</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7</c:v>
                </c:pt>
                <c:pt idx="54">
                  <c:v>7</c:v>
                </c:pt>
                <c:pt idx="55">
                  <c:v>6</c:v>
                </c:pt>
                <c:pt idx="56">
                  <c:v>6</c:v>
                </c:pt>
                <c:pt idx="57">
                  <c:v>6</c:v>
                </c:pt>
                <c:pt idx="58">
                  <c:v>7</c:v>
                </c:pt>
                <c:pt idx="59">
                  <c:v>7</c:v>
                </c:pt>
                <c:pt idx="60">
                  <c:v>7</c:v>
                </c:pt>
                <c:pt idx="61">
                  <c:v>4</c:v>
                </c:pt>
                <c:pt idx="62">
                  <c:v>4</c:v>
                </c:pt>
                <c:pt idx="63">
                  <c:v>4</c:v>
                </c:pt>
                <c:pt idx="64">
                  <c:v>4</c:v>
                </c:pt>
                <c:pt idx="65">
                  <c:v>4</c:v>
                </c:pt>
                <c:pt idx="66">
                  <c:v>4</c:v>
                </c:pt>
                <c:pt idx="67">
                  <c:v>7</c:v>
                </c:pt>
              </c:numCache>
            </c:numRef>
          </c:val>
          <c:smooth val="0"/>
          <c:extLst>
            <c:ext xmlns:c16="http://schemas.microsoft.com/office/drawing/2014/chart" uri="{C3380CC4-5D6E-409C-BE32-E72D297353CC}">
              <c16:uniqueId val="{00000003-FF25-400B-9F0C-034C248F6C5B}"/>
            </c:ext>
          </c:extLst>
        </c:ser>
        <c:ser>
          <c:idx val="1"/>
          <c:order val="3"/>
          <c:tx>
            <c:v>Proportionality</c:v>
          </c:tx>
          <c:spPr>
            <a:ln w="28575" cap="rnd">
              <a:solidFill>
                <a:schemeClr val="accent2"/>
              </a:solidFill>
              <a:round/>
            </a:ln>
            <a:effectLst/>
          </c:spPr>
          <c:marker>
            <c:symbol val="none"/>
          </c:marker>
          <c:val>
            <c:numRef>
              <c:f>Summary!$F$22:$BW$22</c:f>
              <c:numCache>
                <c:formatCode>General</c:formatCod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numCache>
            </c:numRef>
          </c:val>
          <c:smooth val="0"/>
          <c:extLst>
            <c:ext xmlns:c16="http://schemas.microsoft.com/office/drawing/2014/chart" uri="{C3380CC4-5D6E-409C-BE32-E72D297353CC}">
              <c16:uniqueId val="{00000000-E138-44D0-8EF5-8D089E635365}"/>
            </c:ext>
          </c:extLst>
        </c:ser>
        <c:ser>
          <c:idx val="4"/>
          <c:order val="4"/>
          <c:tx>
            <c:v>Party Proportionality</c:v>
          </c:tx>
          <c:spPr>
            <a:ln w="28575" cap="rnd">
              <a:solidFill>
                <a:schemeClr val="accent5"/>
              </a:solidFill>
              <a:round/>
            </a:ln>
            <a:effectLst/>
          </c:spPr>
          <c:marker>
            <c:symbol val="none"/>
          </c:marker>
          <c:val>
            <c:numRef>
              <c:f>Summary!$F$23:$BW$23</c:f>
              <c:numCache>
                <c:formatCode>General</c:formatCode>
                <c:ptCount val="70"/>
                <c:pt idx="0">
                  <c:v>2.3255813953488373</c:v>
                </c:pt>
                <c:pt idx="1">
                  <c:v>2.3255813953488373</c:v>
                </c:pt>
                <c:pt idx="2">
                  <c:v>2.3255813953488373</c:v>
                </c:pt>
                <c:pt idx="3">
                  <c:v>2.3255813953488373</c:v>
                </c:pt>
                <c:pt idx="4">
                  <c:v>0.96153846153846145</c:v>
                </c:pt>
                <c:pt idx="5">
                  <c:v>0.96153846153846145</c:v>
                </c:pt>
                <c:pt idx="6">
                  <c:v>0.96153846153846145</c:v>
                </c:pt>
                <c:pt idx="7">
                  <c:v>0.96153846153846145</c:v>
                </c:pt>
                <c:pt idx="8">
                  <c:v>0.56497175141242939</c:v>
                </c:pt>
                <c:pt idx="9">
                  <c:v>0.56497175141242939</c:v>
                </c:pt>
                <c:pt idx="10">
                  <c:v>0.56497175141242939</c:v>
                </c:pt>
                <c:pt idx="11">
                  <c:v>0.56497175141242939</c:v>
                </c:pt>
                <c:pt idx="12">
                  <c:v>1.1235955056179774</c:v>
                </c:pt>
                <c:pt idx="13">
                  <c:v>0.58139534883720934</c:v>
                </c:pt>
                <c:pt idx="14">
                  <c:v>0.58139534883720934</c:v>
                </c:pt>
                <c:pt idx="15">
                  <c:v>0.58139534883720934</c:v>
                </c:pt>
                <c:pt idx="16">
                  <c:v>0.58139534883720934</c:v>
                </c:pt>
                <c:pt idx="17">
                  <c:v>2.0408163265306123</c:v>
                </c:pt>
                <c:pt idx="18">
                  <c:v>2.0408163265306123</c:v>
                </c:pt>
                <c:pt idx="19">
                  <c:v>2.0408163265306123</c:v>
                </c:pt>
                <c:pt idx="20">
                  <c:v>2.0408163265306123</c:v>
                </c:pt>
                <c:pt idx="21">
                  <c:v>2.0408163265306123</c:v>
                </c:pt>
                <c:pt idx="22">
                  <c:v>0.39525691699604742</c:v>
                </c:pt>
                <c:pt idx="23">
                  <c:v>0.39525691699604742</c:v>
                </c:pt>
                <c:pt idx="24">
                  <c:v>0.39525691699604742</c:v>
                </c:pt>
                <c:pt idx="25">
                  <c:v>0.39525691699604742</c:v>
                </c:pt>
                <c:pt idx="26">
                  <c:v>0.39525691699604742</c:v>
                </c:pt>
                <c:pt idx="27">
                  <c:v>0.39525691699604742</c:v>
                </c:pt>
                <c:pt idx="28">
                  <c:v>0.39525691699604742</c:v>
                </c:pt>
                <c:pt idx="29">
                  <c:v>0.3436426116838488</c:v>
                </c:pt>
                <c:pt idx="30">
                  <c:v>0.3436426116838488</c:v>
                </c:pt>
                <c:pt idx="31">
                  <c:v>0.3436426116838488</c:v>
                </c:pt>
                <c:pt idx="32">
                  <c:v>0.3436426116838488</c:v>
                </c:pt>
                <c:pt idx="33">
                  <c:v>0.3436426116838488</c:v>
                </c:pt>
                <c:pt idx="34">
                  <c:v>0.3436426116838488</c:v>
                </c:pt>
                <c:pt idx="35">
                  <c:v>0.3436426116838488</c:v>
                </c:pt>
                <c:pt idx="36">
                  <c:v>0.3436426116838488</c:v>
                </c:pt>
                <c:pt idx="37">
                  <c:v>0.3436426116838488</c:v>
                </c:pt>
                <c:pt idx="38">
                  <c:v>0.3436426116838488</c:v>
                </c:pt>
                <c:pt idx="39">
                  <c:v>0.3436426116838488</c:v>
                </c:pt>
                <c:pt idx="40">
                  <c:v>0.3436426116838488</c:v>
                </c:pt>
                <c:pt idx="41">
                  <c:v>2.1276595744680851</c:v>
                </c:pt>
                <c:pt idx="42">
                  <c:v>2.1276595744680851</c:v>
                </c:pt>
                <c:pt idx="43">
                  <c:v>2.1276595744680851</c:v>
                </c:pt>
                <c:pt idx="44">
                  <c:v>2.1276595744680851</c:v>
                </c:pt>
                <c:pt idx="45">
                  <c:v>2.1276595744680851</c:v>
                </c:pt>
                <c:pt idx="46">
                  <c:v>2.6315789473684212</c:v>
                </c:pt>
                <c:pt idx="47">
                  <c:v>2.6315789473684212</c:v>
                </c:pt>
                <c:pt idx="48">
                  <c:v>2.6315789473684212</c:v>
                </c:pt>
                <c:pt idx="49">
                  <c:v>2.6315789473684212</c:v>
                </c:pt>
                <c:pt idx="50">
                  <c:v>2.6315789473684212</c:v>
                </c:pt>
                <c:pt idx="51">
                  <c:v>2.6315789473684212</c:v>
                </c:pt>
                <c:pt idx="52">
                  <c:v>3.8461538461538458</c:v>
                </c:pt>
                <c:pt idx="53">
                  <c:v>3.8461538461538458</c:v>
                </c:pt>
                <c:pt idx="54">
                  <c:v>3.8461538461538458</c:v>
                </c:pt>
                <c:pt idx="55">
                  <c:v>3.8461538461538458</c:v>
                </c:pt>
                <c:pt idx="56">
                  <c:v>3.5714285714285716</c:v>
                </c:pt>
                <c:pt idx="57">
                  <c:v>3.5714285714285716</c:v>
                </c:pt>
                <c:pt idx="58">
                  <c:v>3.5714285714285716</c:v>
                </c:pt>
                <c:pt idx="59">
                  <c:v>3.5714285714285716</c:v>
                </c:pt>
                <c:pt idx="60">
                  <c:v>3.5714285714285716</c:v>
                </c:pt>
                <c:pt idx="61">
                  <c:v>3.5714285714285716</c:v>
                </c:pt>
                <c:pt idx="62">
                  <c:v>2.3255813953488373</c:v>
                </c:pt>
                <c:pt idx="63">
                  <c:v>2.3255813953488373</c:v>
                </c:pt>
                <c:pt idx="64">
                  <c:v>2.3255813953488373</c:v>
                </c:pt>
                <c:pt idx="65">
                  <c:v>2.3255813953488373</c:v>
                </c:pt>
                <c:pt idx="66">
                  <c:v>2.3255813953488373</c:v>
                </c:pt>
                <c:pt idx="67">
                  <c:v>3.8461538461538458</c:v>
                </c:pt>
                <c:pt idx="68">
                  <c:v>3.8461538461538458</c:v>
                </c:pt>
                <c:pt idx="69">
                  <c:v>3.8461538461538458</c:v>
                </c:pt>
              </c:numCache>
            </c:numRef>
          </c:val>
          <c:smooth val="0"/>
          <c:extLst>
            <c:ext xmlns:c16="http://schemas.microsoft.com/office/drawing/2014/chart" uri="{C3380CC4-5D6E-409C-BE32-E72D297353CC}">
              <c16:uniqueId val="{00000000-418E-4435-B7BC-AD3D56151EDA}"/>
            </c:ext>
          </c:extLst>
        </c:ser>
        <c:ser>
          <c:idx val="5"/>
          <c:order val="5"/>
          <c:tx>
            <c:v>ENPP</c:v>
          </c:tx>
          <c:spPr>
            <a:ln w="28575" cap="rnd">
              <a:solidFill>
                <a:schemeClr val="accent6"/>
              </a:solidFill>
              <a:round/>
            </a:ln>
            <a:effectLst/>
          </c:spPr>
          <c:marker>
            <c:symbol val="none"/>
          </c:marker>
          <c:val>
            <c:numRef>
              <c:f>Summary!$F$25:$BW$25</c:f>
              <c:numCache>
                <c:formatCode>General</c:formatCode>
                <c:ptCount val="70"/>
                <c:pt idx="0">
                  <c:v>4.55</c:v>
                </c:pt>
                <c:pt idx="1">
                  <c:v>4.55</c:v>
                </c:pt>
                <c:pt idx="2">
                  <c:v>4.55</c:v>
                </c:pt>
                <c:pt idx="3">
                  <c:v>4.55</c:v>
                </c:pt>
                <c:pt idx="4">
                  <c:v>2.9</c:v>
                </c:pt>
                <c:pt idx="5">
                  <c:v>2.9</c:v>
                </c:pt>
                <c:pt idx="6">
                  <c:v>2.9</c:v>
                </c:pt>
                <c:pt idx="7">
                  <c:v>2.9</c:v>
                </c:pt>
                <c:pt idx="8">
                  <c:v>3.04</c:v>
                </c:pt>
                <c:pt idx="9">
                  <c:v>3.04</c:v>
                </c:pt>
                <c:pt idx="10">
                  <c:v>3.04</c:v>
                </c:pt>
                <c:pt idx="11">
                  <c:v>3.04</c:v>
                </c:pt>
                <c:pt idx="12">
                  <c:v>4.49</c:v>
                </c:pt>
                <c:pt idx="13">
                  <c:v>3.28</c:v>
                </c:pt>
                <c:pt idx="14">
                  <c:v>3.28</c:v>
                </c:pt>
                <c:pt idx="15">
                  <c:v>3.28</c:v>
                </c:pt>
                <c:pt idx="16">
                  <c:v>3.28</c:v>
                </c:pt>
                <c:pt idx="17">
                  <c:v>3.57</c:v>
                </c:pt>
                <c:pt idx="18">
                  <c:v>3.57</c:v>
                </c:pt>
                <c:pt idx="19">
                  <c:v>3.57</c:v>
                </c:pt>
                <c:pt idx="20">
                  <c:v>3.57</c:v>
                </c:pt>
                <c:pt idx="21">
                  <c:v>3.57</c:v>
                </c:pt>
                <c:pt idx="22">
                  <c:v>2.4900000000000002</c:v>
                </c:pt>
                <c:pt idx="23">
                  <c:v>2.4900000000000002</c:v>
                </c:pt>
                <c:pt idx="24">
                  <c:v>2.4900000000000002</c:v>
                </c:pt>
                <c:pt idx="25">
                  <c:v>2.4900000000000002</c:v>
                </c:pt>
                <c:pt idx="26">
                  <c:v>2.4900000000000002</c:v>
                </c:pt>
                <c:pt idx="27">
                  <c:v>2.4900000000000002</c:v>
                </c:pt>
                <c:pt idx="28">
                  <c:v>2.4900000000000002</c:v>
                </c:pt>
                <c:pt idx="29">
                  <c:v>1.41</c:v>
                </c:pt>
                <c:pt idx="30">
                  <c:v>1.41</c:v>
                </c:pt>
                <c:pt idx="31">
                  <c:v>1.41</c:v>
                </c:pt>
                <c:pt idx="32">
                  <c:v>1.41</c:v>
                </c:pt>
                <c:pt idx="33">
                  <c:v>1.41</c:v>
                </c:pt>
                <c:pt idx="34">
                  <c:v>1.41</c:v>
                </c:pt>
                <c:pt idx="35">
                  <c:v>1.41</c:v>
                </c:pt>
                <c:pt idx="36">
                  <c:v>1.41</c:v>
                </c:pt>
                <c:pt idx="37">
                  <c:v>1.41</c:v>
                </c:pt>
                <c:pt idx="38">
                  <c:v>1.41</c:v>
                </c:pt>
                <c:pt idx="39">
                  <c:v>1.41</c:v>
                </c:pt>
                <c:pt idx="40">
                  <c:v>1.41</c:v>
                </c:pt>
                <c:pt idx="41">
                  <c:v>2.5</c:v>
                </c:pt>
                <c:pt idx="42">
                  <c:v>2.5</c:v>
                </c:pt>
                <c:pt idx="43">
                  <c:v>2.5</c:v>
                </c:pt>
                <c:pt idx="44">
                  <c:v>2.5</c:v>
                </c:pt>
                <c:pt idx="45">
                  <c:v>2.5</c:v>
                </c:pt>
                <c:pt idx="46">
                  <c:v>2.5299999999999998</c:v>
                </c:pt>
                <c:pt idx="47">
                  <c:v>2.5299999999999998</c:v>
                </c:pt>
                <c:pt idx="48">
                  <c:v>2.5299999999999998</c:v>
                </c:pt>
                <c:pt idx="49">
                  <c:v>2.5299999999999998</c:v>
                </c:pt>
                <c:pt idx="50">
                  <c:v>2.5299999999999998</c:v>
                </c:pt>
                <c:pt idx="51">
                  <c:v>2.5299999999999998</c:v>
                </c:pt>
                <c:pt idx="52">
                  <c:v>2.59</c:v>
                </c:pt>
                <c:pt idx="53">
                  <c:v>2.59</c:v>
                </c:pt>
                <c:pt idx="54">
                  <c:v>2.59</c:v>
                </c:pt>
                <c:pt idx="55">
                  <c:v>2.59</c:v>
                </c:pt>
                <c:pt idx="56">
                  <c:v>2.76</c:v>
                </c:pt>
                <c:pt idx="57">
                  <c:v>2.76</c:v>
                </c:pt>
                <c:pt idx="58">
                  <c:v>2.76</c:v>
                </c:pt>
                <c:pt idx="59">
                  <c:v>2.76</c:v>
                </c:pt>
                <c:pt idx="60">
                  <c:v>2.76</c:v>
                </c:pt>
                <c:pt idx="61">
                  <c:v>2.76</c:v>
                </c:pt>
                <c:pt idx="62">
                  <c:v>2.06</c:v>
                </c:pt>
                <c:pt idx="63">
                  <c:v>2.06</c:v>
                </c:pt>
                <c:pt idx="64">
                  <c:v>2.06</c:v>
                </c:pt>
                <c:pt idx="65">
                  <c:v>2.06</c:v>
                </c:pt>
                <c:pt idx="66">
                  <c:v>2.06</c:v>
                </c:pt>
                <c:pt idx="67">
                  <c:v>2.46</c:v>
                </c:pt>
                <c:pt idx="68">
                  <c:v>2.46</c:v>
                </c:pt>
                <c:pt idx="69">
                  <c:v>2.46</c:v>
                </c:pt>
              </c:numCache>
            </c:numRef>
          </c:val>
          <c:smooth val="0"/>
          <c:extLst>
            <c:ext xmlns:c16="http://schemas.microsoft.com/office/drawing/2014/chart" uri="{C3380CC4-5D6E-409C-BE32-E72D297353CC}">
              <c16:uniqueId val="{00000001-418E-4435-B7BC-AD3D56151EDA}"/>
            </c:ext>
          </c:extLst>
        </c:ser>
        <c:dLbls>
          <c:showLegendKey val="0"/>
          <c:showVal val="0"/>
          <c:showCatName val="0"/>
          <c:showSerName val="0"/>
          <c:showPercent val="0"/>
          <c:showBubbleSize val="0"/>
        </c:dLbls>
        <c:smooth val="0"/>
        <c:axId val="338588344"/>
        <c:axId val="338583640"/>
      </c:lineChart>
      <c:catAx>
        <c:axId val="338588344"/>
        <c:scaling>
          <c:orientation val="minMax"/>
        </c:scaling>
        <c:delete val="0"/>
        <c:axPos val="b"/>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3640"/>
        <c:crosses val="autoZero"/>
        <c:auto val="1"/>
        <c:lblAlgn val="ctr"/>
        <c:lblOffset val="100"/>
        <c:noMultiLvlLbl val="0"/>
      </c:catAx>
      <c:valAx>
        <c:axId val="338583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8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Malaysia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Summary!$B$29</c:f>
              <c:strCache>
                <c:ptCount val="1"/>
                <c:pt idx="0">
                  <c:v>Federalism</c:v>
                </c:pt>
              </c:strCache>
            </c:strRef>
          </c:tx>
          <c:spPr>
            <a:ln w="28575" cap="rnd">
              <a:solidFill>
                <a:schemeClr val="accent1"/>
              </a:solidFill>
              <a:round/>
            </a:ln>
            <a:effectLst/>
          </c:spPr>
          <c:marker>
            <c:symbol val="none"/>
          </c:marker>
          <c:cat>
            <c:numRef>
              <c:f>Summary!$O$1:$BU$1</c:f>
              <c:numCache>
                <c:formatCode>[$-C09]General</c:formatCode>
                <c:ptCount val="59"/>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numCache>
            </c:numRef>
          </c:cat>
          <c:val>
            <c:numRef>
              <c:f>Summary!$O$29:$BU$29</c:f>
              <c:numCache>
                <c:formatCode>General</c:formatCode>
                <c:ptCount val="59"/>
                <c:pt idx="0">
                  <c:v>8.125</c:v>
                </c:pt>
                <c:pt idx="1">
                  <c:v>8.125</c:v>
                </c:pt>
                <c:pt idx="2">
                  <c:v>8.125</c:v>
                </c:pt>
                <c:pt idx="3">
                  <c:v>8.125</c:v>
                </c:pt>
                <c:pt idx="4">
                  <c:v>8.125</c:v>
                </c:pt>
                <c:pt idx="5">
                  <c:v>8.125</c:v>
                </c:pt>
                <c:pt idx="6">
                  <c:v>8.75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6.875</c:v>
                </c:pt>
                <c:pt idx="22">
                  <c:v>6.875</c:v>
                </c:pt>
                <c:pt idx="23">
                  <c:v>6.875</c:v>
                </c:pt>
                <c:pt idx="24">
                  <c:v>6.875</c:v>
                </c:pt>
                <c:pt idx="25">
                  <c:v>6.875</c:v>
                </c:pt>
                <c:pt idx="26">
                  <c:v>6.875</c:v>
                </c:pt>
                <c:pt idx="27">
                  <c:v>6.875</c:v>
                </c:pt>
                <c:pt idx="28">
                  <c:v>6.875</c:v>
                </c:pt>
                <c:pt idx="29">
                  <c:v>6.875</c:v>
                </c:pt>
                <c:pt idx="30">
                  <c:v>6.875</c:v>
                </c:pt>
                <c:pt idx="31">
                  <c:v>6.25</c:v>
                </c:pt>
                <c:pt idx="32">
                  <c:v>6.25</c:v>
                </c:pt>
                <c:pt idx="33">
                  <c:v>6.25</c:v>
                </c:pt>
                <c:pt idx="34">
                  <c:v>6.25</c:v>
                </c:pt>
                <c:pt idx="35">
                  <c:v>6.25</c:v>
                </c:pt>
                <c:pt idx="36">
                  <c:v>6.25</c:v>
                </c:pt>
                <c:pt idx="37">
                  <c:v>6.25</c:v>
                </c:pt>
                <c:pt idx="38">
                  <c:v>6.25</c:v>
                </c:pt>
                <c:pt idx="39">
                  <c:v>6.25</c:v>
                </c:pt>
                <c:pt idx="40">
                  <c:v>6.25</c:v>
                </c:pt>
                <c:pt idx="41">
                  <c:v>6.25</c:v>
                </c:pt>
                <c:pt idx="42">
                  <c:v>6.25</c:v>
                </c:pt>
                <c:pt idx="43">
                  <c:v>6.25</c:v>
                </c:pt>
                <c:pt idx="44">
                  <c:v>6.25</c:v>
                </c:pt>
                <c:pt idx="45">
                  <c:v>6.25</c:v>
                </c:pt>
                <c:pt idx="46">
                  <c:v>6.25</c:v>
                </c:pt>
                <c:pt idx="47">
                  <c:v>6.25</c:v>
                </c:pt>
                <c:pt idx="48">
                  <c:v>6.25</c:v>
                </c:pt>
                <c:pt idx="49">
                  <c:v>6.25</c:v>
                </c:pt>
                <c:pt idx="50">
                  <c:v>6.25</c:v>
                </c:pt>
                <c:pt idx="51">
                  <c:v>6.25</c:v>
                </c:pt>
                <c:pt idx="52">
                  <c:v>6.25</c:v>
                </c:pt>
                <c:pt idx="53">
                  <c:v>6.25</c:v>
                </c:pt>
                <c:pt idx="54">
                  <c:v>6.25</c:v>
                </c:pt>
                <c:pt idx="55">
                  <c:v>6.25</c:v>
                </c:pt>
                <c:pt idx="56">
                  <c:v>6.25</c:v>
                </c:pt>
                <c:pt idx="57">
                  <c:v>6.25</c:v>
                </c:pt>
                <c:pt idx="58">
                  <c:v>6.25</c:v>
                </c:pt>
              </c:numCache>
            </c:numRef>
          </c:val>
          <c:smooth val="0"/>
          <c:extLst>
            <c:ext xmlns:c16="http://schemas.microsoft.com/office/drawing/2014/chart" uri="{C3380CC4-5D6E-409C-BE32-E72D297353CC}">
              <c16:uniqueId val="{00000000-94C1-4B82-9470-EF60F7E8D0CE}"/>
            </c:ext>
          </c:extLst>
        </c:ser>
        <c:ser>
          <c:idx val="2"/>
          <c:order val="1"/>
          <c:tx>
            <c:strRef>
              <c:f>Summary!$B$30</c:f>
              <c:strCache>
                <c:ptCount val="1"/>
                <c:pt idx="0">
                  <c:v>Ethnicity in federal units</c:v>
                </c:pt>
              </c:strCache>
            </c:strRef>
          </c:tx>
          <c:spPr>
            <a:ln w="28575" cap="rnd">
              <a:solidFill>
                <a:schemeClr val="accent3"/>
              </a:solidFill>
              <a:round/>
            </a:ln>
            <a:effectLst/>
          </c:spPr>
          <c:marker>
            <c:symbol val="none"/>
          </c:marker>
          <c:cat>
            <c:numRef>
              <c:f>Summary!$O$1:$BU$1</c:f>
              <c:numCache>
                <c:formatCode>[$-C09]General</c:formatCode>
                <c:ptCount val="59"/>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numCache>
            </c:numRef>
          </c:cat>
          <c:val>
            <c:numRef>
              <c:f>Summary!$O$30:$BU$30</c:f>
              <c:numCache>
                <c:formatCode>General</c:formatCode>
                <c:ptCount val="59"/>
                <c:pt idx="0">
                  <c:v>2</c:v>
                </c:pt>
                <c:pt idx="1">
                  <c:v>2</c:v>
                </c:pt>
                <c:pt idx="2">
                  <c:v>2</c:v>
                </c:pt>
                <c:pt idx="3">
                  <c:v>2</c:v>
                </c:pt>
                <c:pt idx="4">
                  <c:v>2</c:v>
                </c:pt>
                <c:pt idx="5">
                  <c:v>2</c:v>
                </c:pt>
                <c:pt idx="6">
                  <c:v>3</c:v>
                </c:pt>
                <c:pt idx="7">
                  <c:v>3</c:v>
                </c:pt>
                <c:pt idx="8">
                  <c:v>3</c:v>
                </c:pt>
                <c:pt idx="9">
                  <c:v>2.75</c:v>
                </c:pt>
                <c:pt idx="10">
                  <c:v>2.75</c:v>
                </c:pt>
                <c:pt idx="11">
                  <c:v>2.75</c:v>
                </c:pt>
                <c:pt idx="12">
                  <c:v>2.75</c:v>
                </c:pt>
                <c:pt idx="13">
                  <c:v>2.75</c:v>
                </c:pt>
                <c:pt idx="14">
                  <c:v>2.75</c:v>
                </c:pt>
                <c:pt idx="15">
                  <c:v>2.75</c:v>
                </c:pt>
                <c:pt idx="16">
                  <c:v>2.75</c:v>
                </c:pt>
                <c:pt idx="17">
                  <c:v>2.75</c:v>
                </c:pt>
                <c:pt idx="18">
                  <c:v>2.75</c:v>
                </c:pt>
                <c:pt idx="19">
                  <c:v>2.75</c:v>
                </c:pt>
                <c:pt idx="20">
                  <c:v>2.75</c:v>
                </c:pt>
                <c:pt idx="21">
                  <c:v>2.75</c:v>
                </c:pt>
                <c:pt idx="22">
                  <c:v>2.75</c:v>
                </c:pt>
                <c:pt idx="23">
                  <c:v>2.75</c:v>
                </c:pt>
                <c:pt idx="24">
                  <c:v>2.75</c:v>
                </c:pt>
                <c:pt idx="25">
                  <c:v>2.75</c:v>
                </c:pt>
                <c:pt idx="26">
                  <c:v>2.75</c:v>
                </c:pt>
                <c:pt idx="27">
                  <c:v>2.75</c:v>
                </c:pt>
                <c:pt idx="28">
                  <c:v>2.75</c:v>
                </c:pt>
                <c:pt idx="29">
                  <c:v>2.75</c:v>
                </c:pt>
                <c:pt idx="30">
                  <c:v>2.75</c:v>
                </c:pt>
                <c:pt idx="31">
                  <c:v>2.75</c:v>
                </c:pt>
                <c:pt idx="32">
                  <c:v>2.75</c:v>
                </c:pt>
                <c:pt idx="33">
                  <c:v>2.75</c:v>
                </c:pt>
                <c:pt idx="34">
                  <c:v>2.75</c:v>
                </c:pt>
                <c:pt idx="35">
                  <c:v>2.75</c:v>
                </c:pt>
                <c:pt idx="36">
                  <c:v>2.75</c:v>
                </c:pt>
                <c:pt idx="37">
                  <c:v>2.75</c:v>
                </c:pt>
                <c:pt idx="38">
                  <c:v>2.75</c:v>
                </c:pt>
                <c:pt idx="39">
                  <c:v>2.75</c:v>
                </c:pt>
                <c:pt idx="40">
                  <c:v>2.75</c:v>
                </c:pt>
                <c:pt idx="41">
                  <c:v>2.75</c:v>
                </c:pt>
                <c:pt idx="42">
                  <c:v>2.75</c:v>
                </c:pt>
                <c:pt idx="43">
                  <c:v>2.75</c:v>
                </c:pt>
                <c:pt idx="44">
                  <c:v>2.75</c:v>
                </c:pt>
                <c:pt idx="45">
                  <c:v>2.75</c:v>
                </c:pt>
                <c:pt idx="46">
                  <c:v>2.75</c:v>
                </c:pt>
                <c:pt idx="47">
                  <c:v>2.75</c:v>
                </c:pt>
                <c:pt idx="48">
                  <c:v>2.75</c:v>
                </c:pt>
                <c:pt idx="49">
                  <c:v>2.75</c:v>
                </c:pt>
                <c:pt idx="50">
                  <c:v>2.75</c:v>
                </c:pt>
                <c:pt idx="51">
                  <c:v>2.75</c:v>
                </c:pt>
                <c:pt idx="52">
                  <c:v>2.75</c:v>
                </c:pt>
                <c:pt idx="53">
                  <c:v>2.75</c:v>
                </c:pt>
                <c:pt idx="54">
                  <c:v>2.75</c:v>
                </c:pt>
                <c:pt idx="55">
                  <c:v>2.75</c:v>
                </c:pt>
                <c:pt idx="56">
                  <c:v>2.75</c:v>
                </c:pt>
                <c:pt idx="57">
                  <c:v>2.75</c:v>
                </c:pt>
                <c:pt idx="58">
                  <c:v>2.75</c:v>
                </c:pt>
              </c:numCache>
            </c:numRef>
          </c:val>
          <c:smooth val="0"/>
          <c:extLst>
            <c:ext xmlns:c16="http://schemas.microsoft.com/office/drawing/2014/chart" uri="{C3380CC4-5D6E-409C-BE32-E72D297353CC}">
              <c16:uniqueId val="{00000002-94C1-4B82-9470-EF60F7E8D0CE}"/>
            </c:ext>
          </c:extLst>
        </c:ser>
        <c:ser>
          <c:idx val="3"/>
          <c:order val="2"/>
          <c:tx>
            <c:strRef>
              <c:f>Summary!$B$38</c:f>
              <c:strCache>
                <c:ptCount val="1"/>
                <c:pt idx="0">
                  <c:v>Democracy</c:v>
                </c:pt>
              </c:strCache>
            </c:strRef>
          </c:tx>
          <c:spPr>
            <a:ln w="28575" cap="rnd">
              <a:solidFill>
                <a:schemeClr val="tx1"/>
              </a:solidFill>
              <a:prstDash val="sysDash"/>
              <a:round/>
            </a:ln>
            <a:effectLst/>
          </c:spPr>
          <c:marker>
            <c:symbol val="none"/>
          </c:marker>
          <c:cat>
            <c:numRef>
              <c:f>Summary!$O$1:$BU$1</c:f>
              <c:numCache>
                <c:formatCode>[$-C09]General</c:formatCode>
                <c:ptCount val="59"/>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numCache>
            </c:numRef>
          </c:cat>
          <c:val>
            <c:numRef>
              <c:f>Summary!$O$38:$BU$38</c:f>
              <c:numCache>
                <c:formatCode>General</c:formatCode>
                <c:ptCount val="59"/>
                <c:pt idx="0">
                  <c:v>10</c:v>
                </c:pt>
                <c:pt idx="1">
                  <c:v>10</c:v>
                </c:pt>
                <c:pt idx="2">
                  <c:v>10</c:v>
                </c:pt>
                <c:pt idx="3">
                  <c:v>10</c:v>
                </c:pt>
                <c:pt idx="4">
                  <c:v>10</c:v>
                </c:pt>
                <c:pt idx="5">
                  <c:v>10</c:v>
                </c:pt>
                <c:pt idx="6">
                  <c:v>10</c:v>
                </c:pt>
                <c:pt idx="7">
                  <c:v>10</c:v>
                </c:pt>
                <c:pt idx="8">
                  <c:v>10</c:v>
                </c:pt>
                <c:pt idx="9">
                  <c:v>10</c:v>
                </c:pt>
                <c:pt idx="10">
                  <c:v>10</c:v>
                </c:pt>
                <c:pt idx="11">
                  <c:v>10</c:v>
                </c:pt>
                <c:pt idx="12">
                  <c:v>3</c:v>
                </c:pt>
                <c:pt idx="13">
                  <c:v>3</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4</c:v>
                </c:pt>
                <c:pt idx="39">
                  <c:v>4</c:v>
                </c:pt>
                <c:pt idx="40">
                  <c:v>4</c:v>
                </c:pt>
                <c:pt idx="41">
                  <c:v>4</c:v>
                </c:pt>
                <c:pt idx="42">
                  <c:v>4</c:v>
                </c:pt>
                <c:pt idx="43">
                  <c:v>4</c:v>
                </c:pt>
                <c:pt idx="44">
                  <c:v>4</c:v>
                </c:pt>
                <c:pt idx="45">
                  <c:v>4</c:v>
                </c:pt>
                <c:pt idx="46">
                  <c:v>4</c:v>
                </c:pt>
                <c:pt idx="47">
                  <c:v>4</c:v>
                </c:pt>
                <c:pt idx="48">
                  <c:v>4</c:v>
                </c:pt>
                <c:pt idx="49">
                  <c:v>4</c:v>
                </c:pt>
                <c:pt idx="50">
                  <c:v>4</c:v>
                </c:pt>
                <c:pt idx="51">
                  <c:v>6</c:v>
                </c:pt>
                <c:pt idx="52">
                  <c:v>6</c:v>
                </c:pt>
                <c:pt idx="53">
                  <c:v>6</c:v>
                </c:pt>
                <c:pt idx="54">
                  <c:v>6</c:v>
                </c:pt>
                <c:pt idx="55">
                  <c:v>6</c:v>
                </c:pt>
                <c:pt idx="56">
                  <c:v>6</c:v>
                </c:pt>
                <c:pt idx="57">
                  <c:v>6</c:v>
                </c:pt>
                <c:pt idx="58">
                  <c:v>6</c:v>
                </c:pt>
              </c:numCache>
            </c:numRef>
          </c:val>
          <c:smooth val="0"/>
          <c:extLst>
            <c:ext xmlns:c16="http://schemas.microsoft.com/office/drawing/2014/chart" uri="{C3380CC4-5D6E-409C-BE32-E72D297353CC}">
              <c16:uniqueId val="{00000003-94C1-4B82-9470-EF60F7E8D0CE}"/>
            </c:ext>
          </c:extLst>
        </c:ser>
        <c:ser>
          <c:idx val="1"/>
          <c:order val="3"/>
          <c:tx>
            <c:v>Proportionality</c:v>
          </c:tx>
          <c:spPr>
            <a:ln w="28575" cap="rnd">
              <a:solidFill>
                <a:schemeClr val="accent2"/>
              </a:solidFill>
              <a:round/>
            </a:ln>
            <a:effectLst/>
          </c:spPr>
          <c:marker>
            <c:symbol val="none"/>
          </c:marker>
          <c:val>
            <c:numRef>
              <c:f>Summary!$F$31:$BW$31</c:f>
              <c:numCache>
                <c:formatCode>General</c:formatCode>
                <c:ptCount val="70"/>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extLst>
            <c:ext xmlns:c16="http://schemas.microsoft.com/office/drawing/2014/chart" uri="{C3380CC4-5D6E-409C-BE32-E72D297353CC}">
              <c16:uniqueId val="{00000000-5EE9-4BC1-824C-94BC0BD9EA19}"/>
            </c:ext>
          </c:extLst>
        </c:ser>
        <c:ser>
          <c:idx val="4"/>
          <c:order val="4"/>
          <c:tx>
            <c:v>Party Proportionality</c:v>
          </c:tx>
          <c:spPr>
            <a:ln w="28575" cap="rnd">
              <a:solidFill>
                <a:schemeClr val="accent5"/>
              </a:solidFill>
              <a:round/>
            </a:ln>
            <a:effectLst/>
          </c:spPr>
          <c:marker>
            <c:symbol val="none"/>
          </c:marker>
          <c:val>
            <c:numRef>
              <c:f>Summary!$M$32:$BW$32</c:f>
              <c:numCache>
                <c:formatCode>General</c:formatCode>
                <c:ptCount val="63"/>
                <c:pt idx="0">
                  <c:v>0.69735006973500702</c:v>
                </c:pt>
                <c:pt idx="1">
                  <c:v>0.69735006973500702</c:v>
                </c:pt>
                <c:pt idx="2">
                  <c:v>0.69735006973500702</c:v>
                </c:pt>
                <c:pt idx="3">
                  <c:v>0.69735006973500702</c:v>
                </c:pt>
                <c:pt idx="4">
                  <c:v>0.78186082877247853</c:v>
                </c:pt>
                <c:pt idx="5">
                  <c:v>0.78186082877247853</c:v>
                </c:pt>
                <c:pt idx="6">
                  <c:v>0.78186082877247853</c:v>
                </c:pt>
                <c:pt idx="7">
                  <c:v>0.78186082877247853</c:v>
                </c:pt>
                <c:pt idx="8">
                  <c:v>0.78186082877247853</c:v>
                </c:pt>
                <c:pt idx="9">
                  <c:v>0.55370985603543743</c:v>
                </c:pt>
                <c:pt idx="10">
                  <c:v>0.55370985603543743</c:v>
                </c:pt>
                <c:pt idx="11">
                  <c:v>0.55370985603543743</c:v>
                </c:pt>
                <c:pt idx="12">
                  <c:v>0.55370985603543743</c:v>
                </c:pt>
                <c:pt idx="13">
                  <c:v>0.55370985603543743</c:v>
                </c:pt>
                <c:pt idx="14">
                  <c:v>0.8340283569641368</c:v>
                </c:pt>
                <c:pt idx="15">
                  <c:v>0.8340283569641368</c:v>
                </c:pt>
                <c:pt idx="16">
                  <c:v>0.8340283569641368</c:v>
                </c:pt>
                <c:pt idx="17">
                  <c:v>0.8340283569641368</c:v>
                </c:pt>
                <c:pt idx="18">
                  <c:v>0.8340283569641368</c:v>
                </c:pt>
                <c:pt idx="19">
                  <c:v>0.66844919786096257</c:v>
                </c:pt>
                <c:pt idx="20">
                  <c:v>0.66844919786096257</c:v>
                </c:pt>
                <c:pt idx="21">
                  <c:v>0.66844919786096257</c:v>
                </c:pt>
                <c:pt idx="22">
                  <c:v>0.66844919786096257</c:v>
                </c:pt>
                <c:pt idx="23">
                  <c:v>0.71275837491090521</c:v>
                </c:pt>
                <c:pt idx="24">
                  <c:v>0.71275837491090521</c:v>
                </c:pt>
                <c:pt idx="25">
                  <c:v>0.71275837491090521</c:v>
                </c:pt>
                <c:pt idx="26">
                  <c:v>0.71275837491090521</c:v>
                </c:pt>
                <c:pt idx="27">
                  <c:v>0.69735006973500702</c:v>
                </c:pt>
                <c:pt idx="28">
                  <c:v>0.69735006973500702</c:v>
                </c:pt>
                <c:pt idx="29">
                  <c:v>0.69735006973500702</c:v>
                </c:pt>
                <c:pt idx="30">
                  <c:v>0.69735006973500702</c:v>
                </c:pt>
                <c:pt idx="31">
                  <c:v>0.64143681847338041</c:v>
                </c:pt>
                <c:pt idx="32">
                  <c:v>0.64143681847338041</c:v>
                </c:pt>
                <c:pt idx="33">
                  <c:v>0.64143681847338041</c:v>
                </c:pt>
                <c:pt idx="34">
                  <c:v>0.64143681847338041</c:v>
                </c:pt>
                <c:pt idx="35">
                  <c:v>0.90661831368993662</c:v>
                </c:pt>
                <c:pt idx="36">
                  <c:v>0.90661831368993662</c:v>
                </c:pt>
                <c:pt idx="37">
                  <c:v>0.90661831368993662</c:v>
                </c:pt>
                <c:pt idx="38">
                  <c:v>0.90661831368993662</c:v>
                </c:pt>
                <c:pt idx="39">
                  <c:v>0.90661831368993662</c:v>
                </c:pt>
                <c:pt idx="40">
                  <c:v>0.90415913200723319</c:v>
                </c:pt>
                <c:pt idx="41">
                  <c:v>0.90415913200723319</c:v>
                </c:pt>
                <c:pt idx="42">
                  <c:v>0.90415913200723319</c:v>
                </c:pt>
                <c:pt idx="43">
                  <c:v>0.90415913200723319</c:v>
                </c:pt>
                <c:pt idx="44">
                  <c:v>0.90579710144927539</c:v>
                </c:pt>
                <c:pt idx="45">
                  <c:v>0.90579710144927539</c:v>
                </c:pt>
                <c:pt idx="46">
                  <c:v>0.90579710144927539</c:v>
                </c:pt>
                <c:pt idx="47">
                  <c:v>0.90579710144927539</c:v>
                </c:pt>
                <c:pt idx="48">
                  <c:v>0.90579710144927539</c:v>
                </c:pt>
                <c:pt idx="49">
                  <c:v>0.64350064350064351</c:v>
                </c:pt>
                <c:pt idx="50">
                  <c:v>0.64350064350064351</c:v>
                </c:pt>
                <c:pt idx="51">
                  <c:v>0.64350064350064351</c:v>
                </c:pt>
                <c:pt idx="52">
                  <c:v>0.64350064350064351</c:v>
                </c:pt>
                <c:pt idx="53">
                  <c:v>1.2738853503184715</c:v>
                </c:pt>
                <c:pt idx="54">
                  <c:v>1.2738853503184715</c:v>
                </c:pt>
                <c:pt idx="55">
                  <c:v>1.2738853503184715</c:v>
                </c:pt>
                <c:pt idx="56">
                  <c:v>1.2738853503184715</c:v>
                </c:pt>
                <c:pt idx="57">
                  <c:v>1.2738853503184715</c:v>
                </c:pt>
                <c:pt idx="58">
                  <c:v>1.2106537530266344</c:v>
                </c:pt>
                <c:pt idx="59">
                  <c:v>1.2106537530266344</c:v>
                </c:pt>
                <c:pt idx="60">
                  <c:v>1.2106537530266344</c:v>
                </c:pt>
                <c:pt idx="61">
                  <c:v>1.2106537530266344</c:v>
                </c:pt>
                <c:pt idx="62">
                  <c:v>1.2106537530266344</c:v>
                </c:pt>
              </c:numCache>
            </c:numRef>
          </c:val>
          <c:smooth val="0"/>
          <c:extLst>
            <c:ext xmlns:c16="http://schemas.microsoft.com/office/drawing/2014/chart" uri="{C3380CC4-5D6E-409C-BE32-E72D297353CC}">
              <c16:uniqueId val="{00000000-677B-4D01-9F9E-459FF923F682}"/>
            </c:ext>
          </c:extLst>
        </c:ser>
        <c:ser>
          <c:idx val="5"/>
          <c:order val="5"/>
          <c:tx>
            <c:v>ENPP alliances</c:v>
          </c:tx>
          <c:spPr>
            <a:ln w="28575" cap="rnd">
              <a:solidFill>
                <a:schemeClr val="accent6"/>
              </a:solidFill>
              <a:round/>
            </a:ln>
            <a:effectLst/>
          </c:spPr>
          <c:marker>
            <c:symbol val="none"/>
          </c:marker>
          <c:val>
            <c:numRef>
              <c:f>Summary!$M$34:$BW$34</c:f>
              <c:numCache>
                <c:formatCode>General</c:formatCode>
                <c:ptCount val="63"/>
                <c:pt idx="0">
                  <c:v>1.04</c:v>
                </c:pt>
                <c:pt idx="1">
                  <c:v>1.04</c:v>
                </c:pt>
                <c:pt idx="2">
                  <c:v>1.04</c:v>
                </c:pt>
                <c:pt idx="3">
                  <c:v>1.04</c:v>
                </c:pt>
                <c:pt idx="4">
                  <c:v>1.89</c:v>
                </c:pt>
                <c:pt idx="5">
                  <c:v>1.89</c:v>
                </c:pt>
                <c:pt idx="6">
                  <c:v>1.89</c:v>
                </c:pt>
                <c:pt idx="7">
                  <c:v>1.89</c:v>
                </c:pt>
                <c:pt idx="8">
                  <c:v>1.89</c:v>
                </c:pt>
                <c:pt idx="9">
                  <c:v>1.35</c:v>
                </c:pt>
                <c:pt idx="10">
                  <c:v>1.35</c:v>
                </c:pt>
                <c:pt idx="11">
                  <c:v>1.35</c:v>
                </c:pt>
                <c:pt idx="12">
                  <c:v>1.35</c:v>
                </c:pt>
                <c:pt idx="13">
                  <c:v>1.35</c:v>
                </c:pt>
                <c:pt idx="14">
                  <c:v>3.37</c:v>
                </c:pt>
                <c:pt idx="15">
                  <c:v>3.37</c:v>
                </c:pt>
                <c:pt idx="16">
                  <c:v>3.37</c:v>
                </c:pt>
                <c:pt idx="17">
                  <c:v>3.37</c:v>
                </c:pt>
                <c:pt idx="18">
                  <c:v>3.37</c:v>
                </c:pt>
                <c:pt idx="19">
                  <c:v>1.29</c:v>
                </c:pt>
                <c:pt idx="20">
                  <c:v>1.29</c:v>
                </c:pt>
                <c:pt idx="21">
                  <c:v>1.29</c:v>
                </c:pt>
                <c:pt idx="22">
                  <c:v>1.29</c:v>
                </c:pt>
                <c:pt idx="23">
                  <c:v>1.36</c:v>
                </c:pt>
                <c:pt idx="24">
                  <c:v>1.36</c:v>
                </c:pt>
                <c:pt idx="25">
                  <c:v>1.36</c:v>
                </c:pt>
                <c:pt idx="26">
                  <c:v>1.36</c:v>
                </c:pt>
                <c:pt idx="27">
                  <c:v>1.35</c:v>
                </c:pt>
                <c:pt idx="28">
                  <c:v>1.35</c:v>
                </c:pt>
                <c:pt idx="29">
                  <c:v>1.35</c:v>
                </c:pt>
                <c:pt idx="30">
                  <c:v>1.35</c:v>
                </c:pt>
                <c:pt idx="31">
                  <c:v>1.39</c:v>
                </c:pt>
                <c:pt idx="32">
                  <c:v>1.39</c:v>
                </c:pt>
                <c:pt idx="33">
                  <c:v>1.39</c:v>
                </c:pt>
                <c:pt idx="34">
                  <c:v>1.39</c:v>
                </c:pt>
                <c:pt idx="35">
                  <c:v>1.95</c:v>
                </c:pt>
                <c:pt idx="36">
                  <c:v>1.95</c:v>
                </c:pt>
                <c:pt idx="37">
                  <c:v>1.95</c:v>
                </c:pt>
                <c:pt idx="38">
                  <c:v>1.95</c:v>
                </c:pt>
                <c:pt idx="39">
                  <c:v>1.95</c:v>
                </c:pt>
                <c:pt idx="40">
                  <c:v>1.4</c:v>
                </c:pt>
                <c:pt idx="41">
                  <c:v>1.4</c:v>
                </c:pt>
                <c:pt idx="42">
                  <c:v>1.4</c:v>
                </c:pt>
                <c:pt idx="43">
                  <c:v>1.4</c:v>
                </c:pt>
                <c:pt idx="44">
                  <c:v>1.69</c:v>
                </c:pt>
                <c:pt idx="45">
                  <c:v>1.69</c:v>
                </c:pt>
                <c:pt idx="46">
                  <c:v>1.69</c:v>
                </c:pt>
                <c:pt idx="47">
                  <c:v>1.69</c:v>
                </c:pt>
                <c:pt idx="48">
                  <c:v>1.69</c:v>
                </c:pt>
                <c:pt idx="49">
                  <c:v>1.22</c:v>
                </c:pt>
                <c:pt idx="50">
                  <c:v>1.22</c:v>
                </c:pt>
                <c:pt idx="51">
                  <c:v>1.22</c:v>
                </c:pt>
                <c:pt idx="52">
                  <c:v>1.22</c:v>
                </c:pt>
                <c:pt idx="53">
                  <c:v>1.87</c:v>
                </c:pt>
                <c:pt idx="54">
                  <c:v>1.87</c:v>
                </c:pt>
                <c:pt idx="55">
                  <c:v>1.87</c:v>
                </c:pt>
                <c:pt idx="56">
                  <c:v>1.87</c:v>
                </c:pt>
                <c:pt idx="57">
                  <c:v>1.87</c:v>
                </c:pt>
                <c:pt idx="58">
                  <c:v>1.92</c:v>
                </c:pt>
                <c:pt idx="59">
                  <c:v>1.92</c:v>
                </c:pt>
                <c:pt idx="60">
                  <c:v>1.92</c:v>
                </c:pt>
                <c:pt idx="61">
                  <c:v>1.92</c:v>
                </c:pt>
                <c:pt idx="62">
                  <c:v>1.92</c:v>
                </c:pt>
              </c:numCache>
            </c:numRef>
          </c:val>
          <c:smooth val="0"/>
          <c:extLst>
            <c:ext xmlns:c16="http://schemas.microsoft.com/office/drawing/2014/chart" uri="{C3380CC4-5D6E-409C-BE32-E72D297353CC}">
              <c16:uniqueId val="{00000001-677B-4D01-9F9E-459FF923F682}"/>
            </c:ext>
          </c:extLst>
        </c:ser>
        <c:ser>
          <c:idx val="6"/>
          <c:order val="6"/>
          <c:tx>
            <c:v>ENPP parties</c:v>
          </c:tx>
          <c:spPr>
            <a:ln w="28575" cap="rnd">
              <a:solidFill>
                <a:schemeClr val="accent1">
                  <a:lumMod val="60000"/>
                </a:schemeClr>
              </a:solidFill>
              <a:round/>
            </a:ln>
            <a:effectLst/>
          </c:spPr>
          <c:marker>
            <c:symbol val="none"/>
          </c:marker>
          <c:val>
            <c:numRef>
              <c:f>Summary!$M$35:$BW$35</c:f>
              <c:numCache>
                <c:formatCode>General</c:formatCode>
                <c:ptCount val="63"/>
                <c:pt idx="0">
                  <c:v>1.95</c:v>
                </c:pt>
                <c:pt idx="1">
                  <c:v>1.95</c:v>
                </c:pt>
                <c:pt idx="2">
                  <c:v>1.95</c:v>
                </c:pt>
                <c:pt idx="3">
                  <c:v>1.95</c:v>
                </c:pt>
                <c:pt idx="4">
                  <c:v>3.28</c:v>
                </c:pt>
                <c:pt idx="5">
                  <c:v>3.28</c:v>
                </c:pt>
                <c:pt idx="6">
                  <c:v>3.28</c:v>
                </c:pt>
                <c:pt idx="7">
                  <c:v>3.28</c:v>
                </c:pt>
                <c:pt idx="8">
                  <c:v>3.28</c:v>
                </c:pt>
                <c:pt idx="9">
                  <c:v>2.5099999999999998</c:v>
                </c:pt>
                <c:pt idx="10">
                  <c:v>2.5099999999999998</c:v>
                </c:pt>
                <c:pt idx="11">
                  <c:v>2.5099999999999998</c:v>
                </c:pt>
                <c:pt idx="12">
                  <c:v>2.5099999999999998</c:v>
                </c:pt>
                <c:pt idx="13">
                  <c:v>2.5099999999999998</c:v>
                </c:pt>
                <c:pt idx="14">
                  <c:v>3.28</c:v>
                </c:pt>
                <c:pt idx="15">
                  <c:v>3.28</c:v>
                </c:pt>
                <c:pt idx="16">
                  <c:v>3.28</c:v>
                </c:pt>
                <c:pt idx="17">
                  <c:v>3.28</c:v>
                </c:pt>
                <c:pt idx="18">
                  <c:v>3.28</c:v>
                </c:pt>
                <c:pt idx="19">
                  <c:v>5.03</c:v>
                </c:pt>
                <c:pt idx="20">
                  <c:v>5.03</c:v>
                </c:pt>
                <c:pt idx="21">
                  <c:v>5.03</c:v>
                </c:pt>
                <c:pt idx="22">
                  <c:v>5.03</c:v>
                </c:pt>
                <c:pt idx="23">
                  <c:v>4.29</c:v>
                </c:pt>
                <c:pt idx="24">
                  <c:v>4.29</c:v>
                </c:pt>
                <c:pt idx="25">
                  <c:v>4.29</c:v>
                </c:pt>
                <c:pt idx="26">
                  <c:v>4.29</c:v>
                </c:pt>
                <c:pt idx="27">
                  <c:v>4.1100000000000003</c:v>
                </c:pt>
                <c:pt idx="28">
                  <c:v>4.1100000000000003</c:v>
                </c:pt>
                <c:pt idx="29">
                  <c:v>4.1100000000000003</c:v>
                </c:pt>
                <c:pt idx="30">
                  <c:v>4.1100000000000003</c:v>
                </c:pt>
                <c:pt idx="31">
                  <c:v>4.26</c:v>
                </c:pt>
                <c:pt idx="32">
                  <c:v>4.26</c:v>
                </c:pt>
                <c:pt idx="33">
                  <c:v>4.26</c:v>
                </c:pt>
                <c:pt idx="34">
                  <c:v>4.26</c:v>
                </c:pt>
                <c:pt idx="35">
                  <c:v>5.12</c:v>
                </c:pt>
                <c:pt idx="36">
                  <c:v>5.12</c:v>
                </c:pt>
                <c:pt idx="37">
                  <c:v>5.12</c:v>
                </c:pt>
                <c:pt idx="38">
                  <c:v>5.12</c:v>
                </c:pt>
                <c:pt idx="39">
                  <c:v>5.12</c:v>
                </c:pt>
                <c:pt idx="40">
                  <c:v>3.95</c:v>
                </c:pt>
                <c:pt idx="41">
                  <c:v>3.95</c:v>
                </c:pt>
                <c:pt idx="42">
                  <c:v>3.95</c:v>
                </c:pt>
                <c:pt idx="43">
                  <c:v>3.95</c:v>
                </c:pt>
                <c:pt idx="44">
                  <c:v>5.18</c:v>
                </c:pt>
                <c:pt idx="45">
                  <c:v>5.18</c:v>
                </c:pt>
                <c:pt idx="46">
                  <c:v>5.18</c:v>
                </c:pt>
                <c:pt idx="47">
                  <c:v>5.18</c:v>
                </c:pt>
                <c:pt idx="48">
                  <c:v>5.18</c:v>
                </c:pt>
                <c:pt idx="49">
                  <c:v>3.6</c:v>
                </c:pt>
                <c:pt idx="50">
                  <c:v>3.6</c:v>
                </c:pt>
                <c:pt idx="51">
                  <c:v>3.6</c:v>
                </c:pt>
                <c:pt idx="52">
                  <c:v>3.6</c:v>
                </c:pt>
                <c:pt idx="53">
                  <c:v>4.95</c:v>
                </c:pt>
                <c:pt idx="54">
                  <c:v>4.95</c:v>
                </c:pt>
                <c:pt idx="55">
                  <c:v>4.95</c:v>
                </c:pt>
                <c:pt idx="56">
                  <c:v>4.95</c:v>
                </c:pt>
                <c:pt idx="57">
                  <c:v>4.95</c:v>
                </c:pt>
                <c:pt idx="58">
                  <c:v>4.3600000000000003</c:v>
                </c:pt>
                <c:pt idx="59">
                  <c:v>4.3600000000000003</c:v>
                </c:pt>
                <c:pt idx="60">
                  <c:v>4.3600000000000003</c:v>
                </c:pt>
                <c:pt idx="61">
                  <c:v>4.3600000000000003</c:v>
                </c:pt>
                <c:pt idx="62">
                  <c:v>4.3600000000000003</c:v>
                </c:pt>
              </c:numCache>
            </c:numRef>
          </c:val>
          <c:smooth val="0"/>
          <c:extLst>
            <c:ext xmlns:c16="http://schemas.microsoft.com/office/drawing/2014/chart" uri="{C3380CC4-5D6E-409C-BE32-E72D297353CC}">
              <c16:uniqueId val="{00000002-677B-4D01-9F9E-459FF923F682}"/>
            </c:ext>
          </c:extLst>
        </c:ser>
        <c:dLbls>
          <c:showLegendKey val="0"/>
          <c:showVal val="0"/>
          <c:showCatName val="0"/>
          <c:showSerName val="0"/>
          <c:showPercent val="0"/>
          <c:showBubbleSize val="0"/>
        </c:dLbls>
        <c:smooth val="0"/>
        <c:axId val="338585992"/>
        <c:axId val="338589128"/>
      </c:lineChart>
      <c:dateAx>
        <c:axId val="33858599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9128"/>
        <c:crosses val="autoZero"/>
        <c:auto val="0"/>
        <c:lblOffset val="100"/>
        <c:baseTimeUnit val="days"/>
      </c:dateAx>
      <c:valAx>
        <c:axId val="338589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Pakistan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Summary!$B$39</c:f>
              <c:strCache>
                <c:ptCount val="1"/>
                <c:pt idx="0">
                  <c:v>Federalism</c:v>
                </c:pt>
              </c:strCache>
            </c:strRef>
          </c:tx>
          <c:spPr>
            <a:ln w="28575" cap="rnd">
              <a:solidFill>
                <a:schemeClr val="accent1"/>
              </a:solidFill>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Summary!$E$39:$BU$39</c:f>
              <c:numCache>
                <c:formatCode>General</c:formatCode>
                <c:ptCount val="68"/>
                <c:pt idx="0">
                  <c:v>2.5</c:v>
                </c:pt>
                <c:pt idx="1">
                  <c:v>2.5</c:v>
                </c:pt>
                <c:pt idx="2">
                  <c:v>2.5</c:v>
                </c:pt>
                <c:pt idx="3">
                  <c:v>2.5</c:v>
                </c:pt>
                <c:pt idx="4">
                  <c:v>2.5</c:v>
                </c:pt>
                <c:pt idx="5">
                  <c:v>2.5</c:v>
                </c:pt>
                <c:pt idx="6">
                  <c:v>2.5</c:v>
                </c:pt>
                <c:pt idx="7">
                  <c:v>2.5</c:v>
                </c:pt>
                <c:pt idx="8">
                  <c:v>3.75</c:v>
                </c:pt>
                <c:pt idx="9">
                  <c:v>3.75</c:v>
                </c:pt>
                <c:pt idx="10">
                  <c:v>3.75</c:v>
                </c:pt>
                <c:pt idx="11">
                  <c:v>3.75</c:v>
                </c:pt>
                <c:pt idx="12">
                  <c:v>3.75</c:v>
                </c:pt>
                <c:pt idx="13">
                  <c:v>3.75</c:v>
                </c:pt>
                <c:pt idx="14">
                  <c:v>3.125</c:v>
                </c:pt>
                <c:pt idx="15">
                  <c:v>3.125</c:v>
                </c:pt>
                <c:pt idx="16">
                  <c:v>3.125</c:v>
                </c:pt>
                <c:pt idx="17">
                  <c:v>3.125</c:v>
                </c:pt>
                <c:pt idx="18">
                  <c:v>3.125</c:v>
                </c:pt>
                <c:pt idx="19">
                  <c:v>3.125</c:v>
                </c:pt>
                <c:pt idx="20">
                  <c:v>3.125</c:v>
                </c:pt>
                <c:pt idx="21">
                  <c:v>3.125</c:v>
                </c:pt>
                <c:pt idx="22">
                  <c:v>1.25</c:v>
                </c:pt>
                <c:pt idx="23">
                  <c:v>1.25</c:v>
                </c:pt>
                <c:pt idx="24">
                  <c:v>1.25</c:v>
                </c:pt>
                <c:pt idx="25">
                  <c:v>8.125</c:v>
                </c:pt>
                <c:pt idx="26">
                  <c:v>8.125</c:v>
                </c:pt>
                <c:pt idx="27">
                  <c:v>8.125</c:v>
                </c:pt>
                <c:pt idx="28">
                  <c:v>8.125</c:v>
                </c:pt>
                <c:pt idx="29">
                  <c:v>-2.5</c:v>
                </c:pt>
                <c:pt idx="30">
                  <c:v>-2.5</c:v>
                </c:pt>
                <c:pt idx="31">
                  <c:v>-2.5</c:v>
                </c:pt>
                <c:pt idx="32">
                  <c:v>-2.5</c:v>
                </c:pt>
                <c:pt idx="33">
                  <c:v>-2.5</c:v>
                </c:pt>
                <c:pt idx="34">
                  <c:v>-2.5</c:v>
                </c:pt>
                <c:pt idx="35">
                  <c:v>-2.5</c:v>
                </c:pt>
                <c:pt idx="36">
                  <c:v>-2.5</c:v>
                </c:pt>
                <c:pt idx="37">
                  <c:v>8.125</c:v>
                </c:pt>
                <c:pt idx="38">
                  <c:v>8.125</c:v>
                </c:pt>
                <c:pt idx="39">
                  <c:v>8.125</c:v>
                </c:pt>
                <c:pt idx="40">
                  <c:v>8.125</c:v>
                </c:pt>
                <c:pt idx="41">
                  <c:v>8.125</c:v>
                </c:pt>
                <c:pt idx="42">
                  <c:v>8.125</c:v>
                </c:pt>
                <c:pt idx="43">
                  <c:v>8.125</c:v>
                </c:pt>
                <c:pt idx="44">
                  <c:v>8.125</c:v>
                </c:pt>
                <c:pt idx="45">
                  <c:v>8.125</c:v>
                </c:pt>
                <c:pt idx="46">
                  <c:v>8.125</c:v>
                </c:pt>
                <c:pt idx="47">
                  <c:v>8.125</c:v>
                </c:pt>
                <c:pt idx="48">
                  <c:v>8.125</c:v>
                </c:pt>
                <c:pt idx="49">
                  <c:v>8.125</c:v>
                </c:pt>
                <c:pt idx="50">
                  <c:v>8.125</c:v>
                </c:pt>
                <c:pt idx="51">
                  <c:v>-2.5</c:v>
                </c:pt>
                <c:pt idx="52">
                  <c:v>-2.5</c:v>
                </c:pt>
                <c:pt idx="53">
                  <c:v>-2.5</c:v>
                </c:pt>
                <c:pt idx="54">
                  <c:v>7.5</c:v>
                </c:pt>
                <c:pt idx="55">
                  <c:v>7.5</c:v>
                </c:pt>
                <c:pt idx="56">
                  <c:v>7.5</c:v>
                </c:pt>
                <c:pt idx="57">
                  <c:v>7.5</c:v>
                </c:pt>
                <c:pt idx="58">
                  <c:v>7.5</c:v>
                </c:pt>
                <c:pt idx="59">
                  <c:v>7.5</c:v>
                </c:pt>
                <c:pt idx="60">
                  <c:v>7.5</c:v>
                </c:pt>
                <c:pt idx="61">
                  <c:v>7.5</c:v>
                </c:pt>
                <c:pt idx="62">
                  <c:v>10</c:v>
                </c:pt>
                <c:pt idx="63">
                  <c:v>10</c:v>
                </c:pt>
                <c:pt idx="64">
                  <c:v>10</c:v>
                </c:pt>
                <c:pt idx="65">
                  <c:v>10</c:v>
                </c:pt>
                <c:pt idx="66">
                  <c:v>10</c:v>
                </c:pt>
                <c:pt idx="67">
                  <c:v>10</c:v>
                </c:pt>
              </c:numCache>
            </c:numRef>
          </c:val>
          <c:smooth val="0"/>
          <c:extLst>
            <c:ext xmlns:c16="http://schemas.microsoft.com/office/drawing/2014/chart" uri="{C3380CC4-5D6E-409C-BE32-E72D297353CC}">
              <c16:uniqueId val="{00000000-0B6E-483F-B760-3D63BFE025A2}"/>
            </c:ext>
          </c:extLst>
        </c:ser>
        <c:ser>
          <c:idx val="2"/>
          <c:order val="1"/>
          <c:tx>
            <c:strRef>
              <c:f>Summary!$B$40</c:f>
              <c:strCache>
                <c:ptCount val="1"/>
                <c:pt idx="0">
                  <c:v>Ethnicity in federal units</c:v>
                </c:pt>
              </c:strCache>
            </c:strRef>
          </c:tx>
          <c:spPr>
            <a:ln w="28575" cap="rnd">
              <a:solidFill>
                <a:schemeClr val="accent3"/>
              </a:solidFill>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Summary!$E$40:$BU$40</c:f>
              <c:numCache>
                <c:formatCode>General</c:formatCode>
                <c:ptCount val="68"/>
                <c:pt idx="0">
                  <c:v>3</c:v>
                </c:pt>
                <c:pt idx="1">
                  <c:v>3</c:v>
                </c:pt>
                <c:pt idx="2">
                  <c:v>3</c:v>
                </c:pt>
                <c:pt idx="3">
                  <c:v>3</c:v>
                </c:pt>
                <c:pt idx="4">
                  <c:v>3</c:v>
                </c:pt>
                <c:pt idx="5">
                  <c:v>3</c:v>
                </c:pt>
                <c:pt idx="6">
                  <c:v>3</c:v>
                </c:pt>
                <c:pt idx="7">
                  <c:v>3</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4.0999999999999996</c:v>
                </c:pt>
                <c:pt idx="63">
                  <c:v>4.0999999999999996</c:v>
                </c:pt>
                <c:pt idx="64">
                  <c:v>4.0999999999999996</c:v>
                </c:pt>
                <c:pt idx="65">
                  <c:v>4.0999999999999996</c:v>
                </c:pt>
                <c:pt idx="66">
                  <c:v>4.0999999999999996</c:v>
                </c:pt>
                <c:pt idx="67">
                  <c:v>4.0999999999999996</c:v>
                </c:pt>
              </c:numCache>
            </c:numRef>
          </c:val>
          <c:smooth val="0"/>
          <c:extLst>
            <c:ext xmlns:c16="http://schemas.microsoft.com/office/drawing/2014/chart" uri="{C3380CC4-5D6E-409C-BE32-E72D297353CC}">
              <c16:uniqueId val="{00000002-0B6E-483F-B760-3D63BFE025A2}"/>
            </c:ext>
          </c:extLst>
        </c:ser>
        <c:ser>
          <c:idx val="3"/>
          <c:order val="2"/>
          <c:tx>
            <c:strRef>
              <c:f>Summary!$B$47</c:f>
              <c:strCache>
                <c:ptCount val="1"/>
                <c:pt idx="0">
                  <c:v>Democracy</c:v>
                </c:pt>
              </c:strCache>
            </c:strRef>
          </c:tx>
          <c:spPr>
            <a:ln w="28575" cap="rnd">
              <a:solidFill>
                <a:schemeClr val="tx1"/>
              </a:solidFill>
              <a:prstDash val="sysDash"/>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Summary!$E$47:$BU$47</c:f>
              <c:numCache>
                <c:formatCode>General</c:formatCode>
                <c:ptCount val="68"/>
                <c:pt idx="0">
                  <c:v>3</c:v>
                </c:pt>
                <c:pt idx="1">
                  <c:v>4</c:v>
                </c:pt>
                <c:pt idx="2">
                  <c:v>4</c:v>
                </c:pt>
                <c:pt idx="3">
                  <c:v>5</c:v>
                </c:pt>
                <c:pt idx="4">
                  <c:v>5</c:v>
                </c:pt>
                <c:pt idx="5">
                  <c:v>5</c:v>
                </c:pt>
                <c:pt idx="6">
                  <c:v>5</c:v>
                </c:pt>
                <c:pt idx="7">
                  <c:v>5</c:v>
                </c:pt>
                <c:pt idx="8">
                  <c:v>8</c:v>
                </c:pt>
                <c:pt idx="9">
                  <c:v>8</c:v>
                </c:pt>
                <c:pt idx="10">
                  <c:v>0</c:v>
                </c:pt>
                <c:pt idx="11">
                  <c:v>0</c:v>
                </c:pt>
                <c:pt idx="12">
                  <c:v>0</c:v>
                </c:pt>
                <c:pt idx="13">
                  <c:v>0</c:v>
                </c:pt>
                <c:pt idx="14">
                  <c:v>3</c:v>
                </c:pt>
                <c:pt idx="15">
                  <c:v>3</c:v>
                </c:pt>
                <c:pt idx="16">
                  <c:v>3</c:v>
                </c:pt>
                <c:pt idx="17">
                  <c:v>3</c:v>
                </c:pt>
                <c:pt idx="18">
                  <c:v>3</c:v>
                </c:pt>
                <c:pt idx="19">
                  <c:v>3</c:v>
                </c:pt>
                <c:pt idx="20">
                  <c:v>3</c:v>
                </c:pt>
                <c:pt idx="21">
                  <c:v>4</c:v>
                </c:pt>
                <c:pt idx="22">
                  <c:v>5</c:v>
                </c:pt>
                <c:pt idx="23">
                  <c:v>6</c:v>
                </c:pt>
                <c:pt idx="24">
                  <c:v>7</c:v>
                </c:pt>
                <c:pt idx="25">
                  <c:v>8</c:v>
                </c:pt>
                <c:pt idx="26">
                  <c:v>8</c:v>
                </c:pt>
                <c:pt idx="27">
                  <c:v>8</c:v>
                </c:pt>
                <c:pt idx="28">
                  <c:v>8</c:v>
                </c:pt>
                <c:pt idx="29">
                  <c:v>0</c:v>
                </c:pt>
                <c:pt idx="30">
                  <c:v>0</c:v>
                </c:pt>
                <c:pt idx="31">
                  <c:v>0</c:v>
                </c:pt>
                <c:pt idx="32">
                  <c:v>0</c:v>
                </c:pt>
                <c:pt idx="33">
                  <c:v>0</c:v>
                </c:pt>
                <c:pt idx="34">
                  <c:v>0</c:v>
                </c:pt>
                <c:pt idx="35">
                  <c:v>0</c:v>
                </c:pt>
                <c:pt idx="36">
                  <c:v>0</c:v>
                </c:pt>
                <c:pt idx="37">
                  <c:v>0</c:v>
                </c:pt>
                <c:pt idx="38">
                  <c:v>0</c:v>
                </c:pt>
                <c:pt idx="39">
                  <c:v>0</c:v>
                </c:pt>
                <c:pt idx="40">
                  <c:v>8</c:v>
                </c:pt>
                <c:pt idx="41">
                  <c:v>8</c:v>
                </c:pt>
                <c:pt idx="42">
                  <c:v>8</c:v>
                </c:pt>
                <c:pt idx="43">
                  <c:v>8</c:v>
                </c:pt>
                <c:pt idx="44">
                  <c:v>8</c:v>
                </c:pt>
                <c:pt idx="45">
                  <c:v>8</c:v>
                </c:pt>
                <c:pt idx="46">
                  <c:v>8</c:v>
                </c:pt>
                <c:pt idx="47">
                  <c:v>8</c:v>
                </c:pt>
                <c:pt idx="48">
                  <c:v>8</c:v>
                </c:pt>
                <c:pt idx="49">
                  <c:v>7</c:v>
                </c:pt>
                <c:pt idx="50">
                  <c:v>7</c:v>
                </c:pt>
                <c:pt idx="51">
                  <c:v>0</c:v>
                </c:pt>
                <c:pt idx="52">
                  <c:v>0</c:v>
                </c:pt>
                <c:pt idx="53">
                  <c:v>0</c:v>
                </c:pt>
                <c:pt idx="54">
                  <c:v>0</c:v>
                </c:pt>
                <c:pt idx="55">
                  <c:v>0</c:v>
                </c:pt>
                <c:pt idx="56">
                  <c:v>0</c:v>
                </c:pt>
                <c:pt idx="57">
                  <c:v>0</c:v>
                </c:pt>
                <c:pt idx="58">
                  <c:v>0</c:v>
                </c:pt>
                <c:pt idx="59">
                  <c:v>2</c:v>
                </c:pt>
                <c:pt idx="60">
                  <c:v>5</c:v>
                </c:pt>
                <c:pt idx="61">
                  <c:v>5</c:v>
                </c:pt>
                <c:pt idx="62">
                  <c:v>6</c:v>
                </c:pt>
                <c:pt idx="63">
                  <c:v>6</c:v>
                </c:pt>
                <c:pt idx="64">
                  <c:v>6</c:v>
                </c:pt>
                <c:pt idx="65">
                  <c:v>7</c:v>
                </c:pt>
                <c:pt idx="66">
                  <c:v>7</c:v>
                </c:pt>
                <c:pt idx="67">
                  <c:v>7</c:v>
                </c:pt>
              </c:numCache>
            </c:numRef>
          </c:val>
          <c:smooth val="0"/>
          <c:extLst>
            <c:ext xmlns:c16="http://schemas.microsoft.com/office/drawing/2014/chart" uri="{C3380CC4-5D6E-409C-BE32-E72D297353CC}">
              <c16:uniqueId val="{00000003-0B6E-483F-B760-3D63BFE025A2}"/>
            </c:ext>
          </c:extLst>
        </c:ser>
        <c:ser>
          <c:idx val="1"/>
          <c:order val="3"/>
          <c:tx>
            <c:v>Proportionality</c:v>
          </c:tx>
          <c:spPr>
            <a:ln w="28575" cap="rnd">
              <a:solidFill>
                <a:schemeClr val="accent2"/>
              </a:solidFill>
              <a:round/>
            </a:ln>
            <a:effectLst/>
          </c:spPr>
          <c:marker>
            <c:symbol val="none"/>
          </c:marker>
          <c:val>
            <c:numRef>
              <c:f>Summary!$F$41:$BW$41</c:f>
              <c:numCache>
                <c:formatCode>General</c:formatCode>
                <c:ptCount val="70"/>
                <c:pt idx="8">
                  <c:v>0</c:v>
                </c:pt>
                <c:pt idx="9">
                  <c:v>0</c:v>
                </c:pt>
                <c:pt idx="14">
                  <c:v>0</c:v>
                </c:pt>
                <c:pt idx="15">
                  <c:v>0</c:v>
                </c:pt>
                <c:pt idx="16">
                  <c:v>0</c:v>
                </c:pt>
                <c:pt idx="17">
                  <c:v>0</c:v>
                </c:pt>
                <c:pt idx="18">
                  <c:v>0</c:v>
                </c:pt>
                <c:pt idx="19">
                  <c:v>0</c:v>
                </c:pt>
                <c:pt idx="20">
                  <c:v>0</c:v>
                </c:pt>
                <c:pt idx="21">
                  <c:v>0</c:v>
                </c:pt>
                <c:pt idx="22">
                  <c:v>0</c:v>
                </c:pt>
                <c:pt idx="23">
                  <c:v>0</c:v>
                </c:pt>
                <c:pt idx="24">
                  <c:v>0</c:v>
                </c:pt>
                <c:pt idx="25">
                  <c:v>2.0467836257309941</c:v>
                </c:pt>
                <c:pt idx="26">
                  <c:v>2.0467836257309941</c:v>
                </c:pt>
                <c:pt idx="27">
                  <c:v>2.0467836257309941</c:v>
                </c:pt>
                <c:pt idx="28">
                  <c:v>2.0467836257309941</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4">
                  <c:v>2.0467836257309941</c:v>
                </c:pt>
                <c:pt idx="55">
                  <c:v>2.0467836257309941</c:v>
                </c:pt>
                <c:pt idx="56">
                  <c:v>2.0467836257309941</c:v>
                </c:pt>
                <c:pt idx="57">
                  <c:v>2.0467836257309941</c:v>
                </c:pt>
                <c:pt idx="58">
                  <c:v>2.0467836257309941</c:v>
                </c:pt>
                <c:pt idx="59">
                  <c:v>2.0467836257309941</c:v>
                </c:pt>
                <c:pt idx="60">
                  <c:v>2.0467836257309941</c:v>
                </c:pt>
                <c:pt idx="61">
                  <c:v>2.0467836257309941</c:v>
                </c:pt>
                <c:pt idx="62">
                  <c:v>2.0467836257309941</c:v>
                </c:pt>
                <c:pt idx="63">
                  <c:v>2.0467836257309941</c:v>
                </c:pt>
                <c:pt idx="64">
                  <c:v>2.0467836257309941</c:v>
                </c:pt>
                <c:pt idx="65">
                  <c:v>2.0467836257309941</c:v>
                </c:pt>
                <c:pt idx="66">
                  <c:v>2.0467836257309941</c:v>
                </c:pt>
                <c:pt idx="67">
                  <c:v>2.0467836257309941</c:v>
                </c:pt>
                <c:pt idx="68">
                  <c:v>2.0467836257309941</c:v>
                </c:pt>
                <c:pt idx="69">
                  <c:v>2.0467836257309941</c:v>
                </c:pt>
              </c:numCache>
            </c:numRef>
          </c:val>
          <c:smooth val="0"/>
          <c:extLst>
            <c:ext xmlns:c16="http://schemas.microsoft.com/office/drawing/2014/chart" uri="{C3380CC4-5D6E-409C-BE32-E72D297353CC}">
              <c16:uniqueId val="{00000000-3428-47C8-BD94-C4E9933EFFC2}"/>
            </c:ext>
          </c:extLst>
        </c:ser>
        <c:ser>
          <c:idx val="4"/>
          <c:order val="4"/>
          <c:tx>
            <c:v>Party Proportionality</c:v>
          </c:tx>
          <c:spPr>
            <a:ln w="28575" cap="rnd">
              <a:solidFill>
                <a:schemeClr val="accent5"/>
              </a:solidFill>
              <a:round/>
            </a:ln>
            <a:effectLst/>
          </c:spPr>
          <c:marker>
            <c:symbol val="none"/>
          </c:marker>
          <c:val>
            <c:numRef>
              <c:f>Summary!$F$42:$BW$42</c:f>
              <c:numCache>
                <c:formatCode>General</c:formatCode>
                <c:ptCount val="70"/>
                <c:pt idx="22">
                  <c:v>0.78369905956112851</c:v>
                </c:pt>
                <c:pt idx="23">
                  <c:v>0.78369905956112851</c:v>
                </c:pt>
                <c:pt idx="24">
                  <c:v>0.78369905956112851</c:v>
                </c:pt>
                <c:pt idx="25">
                  <c:v>0.78369905956112851</c:v>
                </c:pt>
                <c:pt idx="26">
                  <c:v>0.78369905956112851</c:v>
                </c:pt>
                <c:pt idx="27">
                  <c:v>0.78369905956112851</c:v>
                </c:pt>
                <c:pt idx="28">
                  <c:v>0.78369905956112851</c:v>
                </c:pt>
                <c:pt idx="40">
                  <c:v>1.7006802721088436</c:v>
                </c:pt>
                <c:pt idx="41">
                  <c:v>1.7006802721088436</c:v>
                </c:pt>
                <c:pt idx="42">
                  <c:v>0.67796610169491522</c:v>
                </c:pt>
                <c:pt idx="43">
                  <c:v>0.67796610169491522</c:v>
                </c:pt>
                <c:pt idx="44">
                  <c:v>0.67796610169491522</c:v>
                </c:pt>
                <c:pt idx="45">
                  <c:v>1.953125</c:v>
                </c:pt>
                <c:pt idx="46">
                  <c:v>1.953125</c:v>
                </c:pt>
                <c:pt idx="47">
                  <c:v>1.953125</c:v>
                </c:pt>
                <c:pt idx="48">
                  <c:v>1.953125</c:v>
                </c:pt>
                <c:pt idx="49">
                  <c:v>0.5777007510109764</c:v>
                </c:pt>
                <c:pt idx="50">
                  <c:v>0.5777007510109764</c:v>
                </c:pt>
                <c:pt idx="54">
                  <c:v>0.81433224755700329</c:v>
                </c:pt>
                <c:pt idx="55">
                  <c:v>0.81433224755700329</c:v>
                </c:pt>
                <c:pt idx="56">
                  <c:v>0.81433224755700329</c:v>
                </c:pt>
                <c:pt idx="57">
                  <c:v>0.81433224755700329</c:v>
                </c:pt>
                <c:pt idx="58">
                  <c:v>0.81433224755700329</c:v>
                </c:pt>
                <c:pt idx="59">
                  <c:v>0.81433224755700329</c:v>
                </c:pt>
                <c:pt idx="60">
                  <c:v>1.2391573729863692</c:v>
                </c:pt>
                <c:pt idx="61">
                  <c:v>1.2391573729863692</c:v>
                </c:pt>
                <c:pt idx="62">
                  <c:v>1.2391573729863692</c:v>
                </c:pt>
                <c:pt idx="63">
                  <c:v>1.2391573729863692</c:v>
                </c:pt>
                <c:pt idx="64">
                  <c:v>1.2391573729863692</c:v>
                </c:pt>
                <c:pt idx="65">
                  <c:v>0.77579519006982156</c:v>
                </c:pt>
                <c:pt idx="66">
                  <c:v>0.77579519006982156</c:v>
                </c:pt>
                <c:pt idx="67">
                  <c:v>0.77579519006982156</c:v>
                </c:pt>
                <c:pt idx="68">
                  <c:v>0.77579519006982156</c:v>
                </c:pt>
                <c:pt idx="69">
                  <c:v>0.77579519006982156</c:v>
                </c:pt>
              </c:numCache>
            </c:numRef>
          </c:val>
          <c:smooth val="0"/>
          <c:extLst>
            <c:ext xmlns:c16="http://schemas.microsoft.com/office/drawing/2014/chart" uri="{C3380CC4-5D6E-409C-BE32-E72D297353CC}">
              <c16:uniqueId val="{00000000-B0C9-4B36-83C5-09FA44699505}"/>
            </c:ext>
          </c:extLst>
        </c:ser>
        <c:ser>
          <c:idx val="5"/>
          <c:order val="5"/>
          <c:tx>
            <c:v>ENPP</c:v>
          </c:tx>
          <c:spPr>
            <a:ln w="28575" cap="rnd">
              <a:solidFill>
                <a:schemeClr val="accent6"/>
              </a:solidFill>
              <a:round/>
            </a:ln>
            <a:effectLst/>
          </c:spPr>
          <c:marker>
            <c:symbol val="none"/>
          </c:marker>
          <c:val>
            <c:numRef>
              <c:f>Summary!$F$44:$BW$44</c:f>
              <c:numCache>
                <c:formatCode>General</c:formatCode>
                <c:ptCount val="70"/>
                <c:pt idx="22">
                  <c:v>2.77</c:v>
                </c:pt>
                <c:pt idx="23">
                  <c:v>2.77</c:v>
                </c:pt>
                <c:pt idx="24">
                  <c:v>2.77</c:v>
                </c:pt>
                <c:pt idx="25">
                  <c:v>2.77</c:v>
                </c:pt>
                <c:pt idx="26">
                  <c:v>2.77</c:v>
                </c:pt>
                <c:pt idx="27">
                  <c:v>2.77</c:v>
                </c:pt>
                <c:pt idx="28">
                  <c:v>2.77</c:v>
                </c:pt>
                <c:pt idx="40">
                  <c:v>3.56</c:v>
                </c:pt>
                <c:pt idx="41">
                  <c:v>3.56</c:v>
                </c:pt>
                <c:pt idx="42">
                  <c:v>3.18</c:v>
                </c:pt>
                <c:pt idx="43">
                  <c:v>3.18</c:v>
                </c:pt>
                <c:pt idx="44">
                  <c:v>3.18</c:v>
                </c:pt>
                <c:pt idx="45">
                  <c:v>3.21</c:v>
                </c:pt>
                <c:pt idx="46">
                  <c:v>3.21</c:v>
                </c:pt>
                <c:pt idx="47">
                  <c:v>3.21</c:v>
                </c:pt>
                <c:pt idx="48">
                  <c:v>3.21</c:v>
                </c:pt>
                <c:pt idx="49">
                  <c:v>2.21</c:v>
                </c:pt>
                <c:pt idx="50">
                  <c:v>2.21</c:v>
                </c:pt>
                <c:pt idx="54">
                  <c:v>5</c:v>
                </c:pt>
                <c:pt idx="55">
                  <c:v>5</c:v>
                </c:pt>
                <c:pt idx="56">
                  <c:v>5</c:v>
                </c:pt>
                <c:pt idx="57">
                  <c:v>5</c:v>
                </c:pt>
                <c:pt idx="58">
                  <c:v>5</c:v>
                </c:pt>
                <c:pt idx="59">
                  <c:v>5</c:v>
                </c:pt>
                <c:pt idx="60">
                  <c:v>4.6399999999999997</c:v>
                </c:pt>
                <c:pt idx="61">
                  <c:v>4.6399999999999997</c:v>
                </c:pt>
                <c:pt idx="62">
                  <c:v>4.6399999999999997</c:v>
                </c:pt>
                <c:pt idx="63">
                  <c:v>4.6399999999999997</c:v>
                </c:pt>
                <c:pt idx="64">
                  <c:v>4.6399999999999997</c:v>
                </c:pt>
                <c:pt idx="65">
                  <c:v>3.59</c:v>
                </c:pt>
                <c:pt idx="66">
                  <c:v>3.59</c:v>
                </c:pt>
                <c:pt idx="67">
                  <c:v>3.59</c:v>
                </c:pt>
                <c:pt idx="68">
                  <c:v>3.59</c:v>
                </c:pt>
                <c:pt idx="69">
                  <c:v>3.59</c:v>
                </c:pt>
              </c:numCache>
            </c:numRef>
          </c:val>
          <c:smooth val="0"/>
          <c:extLst>
            <c:ext xmlns:c16="http://schemas.microsoft.com/office/drawing/2014/chart" uri="{C3380CC4-5D6E-409C-BE32-E72D297353CC}">
              <c16:uniqueId val="{00000001-B0C9-4B36-83C5-09FA44699505}"/>
            </c:ext>
          </c:extLst>
        </c:ser>
        <c:dLbls>
          <c:showLegendKey val="0"/>
          <c:showVal val="0"/>
          <c:showCatName val="0"/>
          <c:showSerName val="0"/>
          <c:showPercent val="0"/>
          <c:showBubbleSize val="0"/>
        </c:dLbls>
        <c:smooth val="0"/>
        <c:axId val="338588736"/>
        <c:axId val="338584424"/>
      </c:lineChart>
      <c:catAx>
        <c:axId val="338588736"/>
        <c:scaling>
          <c:orientation val="minMax"/>
        </c:scaling>
        <c:delete val="0"/>
        <c:axPos val="b"/>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4424"/>
        <c:crosses val="autoZero"/>
        <c:auto val="1"/>
        <c:lblAlgn val="ctr"/>
        <c:lblOffset val="100"/>
        <c:noMultiLvlLbl val="0"/>
      </c:catAx>
      <c:valAx>
        <c:axId val="338584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8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India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Summary!$A$48:$B$48</c:f>
              <c:strCache>
                <c:ptCount val="2"/>
                <c:pt idx="0">
                  <c:v>India</c:v>
                </c:pt>
                <c:pt idx="1">
                  <c:v>Federalism</c:v>
                </c:pt>
              </c:strCache>
            </c:strRef>
          </c:tx>
          <c:spPr>
            <a:ln w="28575" cap="rnd">
              <a:solidFill>
                <a:schemeClr val="accent1"/>
              </a:solidFill>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Summary!$F$48:$BW$48</c:f>
              <c:numCache>
                <c:formatCode>General</c:formatCode>
                <c:ptCount val="70"/>
                <c:pt idx="0">
                  <c:v>3.75</c:v>
                </c:pt>
                <c:pt idx="1">
                  <c:v>3.75</c:v>
                </c:pt>
                <c:pt idx="2">
                  <c:v>3.75</c:v>
                </c:pt>
                <c:pt idx="3">
                  <c:v>8.125</c:v>
                </c:pt>
                <c:pt idx="4">
                  <c:v>8.125</c:v>
                </c:pt>
                <c:pt idx="5">
                  <c:v>8.125</c:v>
                </c:pt>
                <c:pt idx="6">
                  <c:v>8.125</c:v>
                </c:pt>
                <c:pt idx="7">
                  <c:v>8.125</c:v>
                </c:pt>
                <c:pt idx="8">
                  <c:v>8.125</c:v>
                </c:pt>
                <c:pt idx="9">
                  <c:v>8.125</c:v>
                </c:pt>
                <c:pt idx="10">
                  <c:v>8.125</c:v>
                </c:pt>
                <c:pt idx="11">
                  <c:v>8.125</c:v>
                </c:pt>
                <c:pt idx="12">
                  <c:v>8.125</c:v>
                </c:pt>
                <c:pt idx="13">
                  <c:v>8.125</c:v>
                </c:pt>
                <c:pt idx="14">
                  <c:v>8.125</c:v>
                </c:pt>
                <c:pt idx="15">
                  <c:v>8.125</c:v>
                </c:pt>
                <c:pt idx="16">
                  <c:v>8.125</c:v>
                </c:pt>
                <c:pt idx="17">
                  <c:v>8.125</c:v>
                </c:pt>
                <c:pt idx="18">
                  <c:v>8.125</c:v>
                </c:pt>
                <c:pt idx="19">
                  <c:v>8.125</c:v>
                </c:pt>
                <c:pt idx="20">
                  <c:v>8.125</c:v>
                </c:pt>
                <c:pt idx="21">
                  <c:v>8.125</c:v>
                </c:pt>
                <c:pt idx="22">
                  <c:v>8.125</c:v>
                </c:pt>
                <c:pt idx="23">
                  <c:v>8.125</c:v>
                </c:pt>
                <c:pt idx="24">
                  <c:v>8.125</c:v>
                </c:pt>
                <c:pt idx="25">
                  <c:v>8.125</c:v>
                </c:pt>
                <c:pt idx="26">
                  <c:v>8.125</c:v>
                </c:pt>
                <c:pt idx="27">
                  <c:v>2.5</c:v>
                </c:pt>
                <c:pt idx="28">
                  <c:v>2.5</c:v>
                </c:pt>
                <c:pt idx="29">
                  <c:v>8.125</c:v>
                </c:pt>
                <c:pt idx="30">
                  <c:v>8.125</c:v>
                </c:pt>
                <c:pt idx="31">
                  <c:v>8.125</c:v>
                </c:pt>
                <c:pt idx="32">
                  <c:v>8.125</c:v>
                </c:pt>
                <c:pt idx="33">
                  <c:v>8.125</c:v>
                </c:pt>
                <c:pt idx="34">
                  <c:v>8.125</c:v>
                </c:pt>
                <c:pt idx="35">
                  <c:v>8.125</c:v>
                </c:pt>
                <c:pt idx="36">
                  <c:v>8.125</c:v>
                </c:pt>
                <c:pt idx="37">
                  <c:v>8.125</c:v>
                </c:pt>
                <c:pt idx="38">
                  <c:v>8.125</c:v>
                </c:pt>
                <c:pt idx="39">
                  <c:v>8.125</c:v>
                </c:pt>
                <c:pt idx="40">
                  <c:v>8.125</c:v>
                </c:pt>
                <c:pt idx="41">
                  <c:v>8.125</c:v>
                </c:pt>
                <c:pt idx="42">
                  <c:v>8.125</c:v>
                </c:pt>
                <c:pt idx="43">
                  <c:v>8.125</c:v>
                </c:pt>
                <c:pt idx="44">
                  <c:v>8.125</c:v>
                </c:pt>
                <c:pt idx="45">
                  <c:v>8.125</c:v>
                </c:pt>
                <c:pt idx="46">
                  <c:v>8.125</c:v>
                </c:pt>
                <c:pt idx="47">
                  <c:v>8.125</c:v>
                </c:pt>
                <c:pt idx="48">
                  <c:v>8.125</c:v>
                </c:pt>
                <c:pt idx="49">
                  <c:v>8.125</c:v>
                </c:pt>
                <c:pt idx="50">
                  <c:v>8.125</c:v>
                </c:pt>
                <c:pt idx="51">
                  <c:v>8.125</c:v>
                </c:pt>
                <c:pt idx="52">
                  <c:v>8.125</c:v>
                </c:pt>
                <c:pt idx="53">
                  <c:v>8.125</c:v>
                </c:pt>
                <c:pt idx="54">
                  <c:v>8.125</c:v>
                </c:pt>
                <c:pt idx="55">
                  <c:v>8.125</c:v>
                </c:pt>
                <c:pt idx="56">
                  <c:v>8.125</c:v>
                </c:pt>
                <c:pt idx="57">
                  <c:v>8.125</c:v>
                </c:pt>
                <c:pt idx="58">
                  <c:v>8.125</c:v>
                </c:pt>
                <c:pt idx="59">
                  <c:v>8.125</c:v>
                </c:pt>
                <c:pt idx="60">
                  <c:v>8.125</c:v>
                </c:pt>
                <c:pt idx="61">
                  <c:v>8.125</c:v>
                </c:pt>
                <c:pt idx="62">
                  <c:v>8.125</c:v>
                </c:pt>
                <c:pt idx="63">
                  <c:v>8.125</c:v>
                </c:pt>
                <c:pt idx="64">
                  <c:v>8.125</c:v>
                </c:pt>
                <c:pt idx="65">
                  <c:v>8.125</c:v>
                </c:pt>
                <c:pt idx="66">
                  <c:v>8.125</c:v>
                </c:pt>
                <c:pt idx="67">
                  <c:v>8.125</c:v>
                </c:pt>
                <c:pt idx="68">
                  <c:v>8.125</c:v>
                </c:pt>
                <c:pt idx="69">
                  <c:v>8.125</c:v>
                </c:pt>
              </c:numCache>
            </c:numRef>
          </c:val>
          <c:smooth val="0"/>
          <c:extLst>
            <c:ext xmlns:c16="http://schemas.microsoft.com/office/drawing/2014/chart" uri="{C3380CC4-5D6E-409C-BE32-E72D297353CC}">
              <c16:uniqueId val="{00000000-7734-4A37-93C5-E2769147F827}"/>
            </c:ext>
          </c:extLst>
        </c:ser>
        <c:ser>
          <c:idx val="2"/>
          <c:order val="1"/>
          <c:tx>
            <c:strRef>
              <c:f>Summary!$A$49:$B$49</c:f>
              <c:strCache>
                <c:ptCount val="2"/>
                <c:pt idx="0">
                  <c:v>India</c:v>
                </c:pt>
                <c:pt idx="1">
                  <c:v>Ethnicity in federal units</c:v>
                </c:pt>
              </c:strCache>
            </c:strRef>
          </c:tx>
          <c:spPr>
            <a:ln w="28575" cap="rnd">
              <a:solidFill>
                <a:schemeClr val="accent3"/>
              </a:solidFill>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Summary!$F$49:$BW$49</c:f>
              <c:numCache>
                <c:formatCode>General</c:formatCode>
                <c:ptCount val="70"/>
                <c:pt idx="0">
                  <c:v>0</c:v>
                </c:pt>
                <c:pt idx="1">
                  <c:v>0</c:v>
                </c:pt>
                <c:pt idx="2">
                  <c:v>0</c:v>
                </c:pt>
                <c:pt idx="3">
                  <c:v>0</c:v>
                </c:pt>
                <c:pt idx="4">
                  <c:v>0</c:v>
                </c:pt>
                <c:pt idx="5">
                  <c:v>0.05</c:v>
                </c:pt>
                <c:pt idx="6">
                  <c:v>0.05</c:v>
                </c:pt>
                <c:pt idx="7">
                  <c:v>0.05</c:v>
                </c:pt>
                <c:pt idx="8">
                  <c:v>4</c:v>
                </c:pt>
                <c:pt idx="9">
                  <c:v>4</c:v>
                </c:pt>
                <c:pt idx="10">
                  <c:v>4</c:v>
                </c:pt>
                <c:pt idx="11">
                  <c:v>4</c:v>
                </c:pt>
                <c:pt idx="12">
                  <c:v>4.05</c:v>
                </c:pt>
                <c:pt idx="13">
                  <c:v>4.2</c:v>
                </c:pt>
                <c:pt idx="14">
                  <c:v>4.2</c:v>
                </c:pt>
                <c:pt idx="15">
                  <c:v>4.2</c:v>
                </c:pt>
                <c:pt idx="16">
                  <c:v>4.2</c:v>
                </c:pt>
                <c:pt idx="17">
                  <c:v>4.2</c:v>
                </c:pt>
                <c:pt idx="18">
                  <c:v>4.3499999999999996</c:v>
                </c:pt>
                <c:pt idx="19">
                  <c:v>4.45</c:v>
                </c:pt>
                <c:pt idx="20">
                  <c:v>4.45</c:v>
                </c:pt>
                <c:pt idx="21">
                  <c:v>4.45</c:v>
                </c:pt>
                <c:pt idx="22">
                  <c:v>4.45</c:v>
                </c:pt>
                <c:pt idx="23">
                  <c:v>4.4749999999999996</c:v>
                </c:pt>
                <c:pt idx="24">
                  <c:v>4.7249999999999996</c:v>
                </c:pt>
                <c:pt idx="25">
                  <c:v>5.7249999999999996</c:v>
                </c:pt>
                <c:pt idx="26">
                  <c:v>5.7249999999999996</c:v>
                </c:pt>
                <c:pt idx="27">
                  <c:v>5.73</c:v>
                </c:pt>
                <c:pt idx="28">
                  <c:v>5.73</c:v>
                </c:pt>
                <c:pt idx="29">
                  <c:v>5.73</c:v>
                </c:pt>
                <c:pt idx="30">
                  <c:v>5.73</c:v>
                </c:pt>
                <c:pt idx="31">
                  <c:v>5.73</c:v>
                </c:pt>
                <c:pt idx="32">
                  <c:v>5.73</c:v>
                </c:pt>
                <c:pt idx="33">
                  <c:v>5.73</c:v>
                </c:pt>
                <c:pt idx="34">
                  <c:v>5.73</c:v>
                </c:pt>
                <c:pt idx="35">
                  <c:v>5.73</c:v>
                </c:pt>
                <c:pt idx="36">
                  <c:v>5.73</c:v>
                </c:pt>
                <c:pt idx="37">
                  <c:v>5.73</c:v>
                </c:pt>
                <c:pt idx="38">
                  <c:v>5.73</c:v>
                </c:pt>
                <c:pt idx="39">
                  <c:v>5.7549999999999999</c:v>
                </c:pt>
                <c:pt idx="40">
                  <c:v>5.7549999999999999</c:v>
                </c:pt>
                <c:pt idx="41">
                  <c:v>5.7549999999999999</c:v>
                </c:pt>
                <c:pt idx="42">
                  <c:v>5.7549999999999999</c:v>
                </c:pt>
                <c:pt idx="43">
                  <c:v>5.7549999999999999</c:v>
                </c:pt>
                <c:pt idx="44">
                  <c:v>5.7549999999999999</c:v>
                </c:pt>
                <c:pt idx="45">
                  <c:v>5.7549999999999999</c:v>
                </c:pt>
                <c:pt idx="46">
                  <c:v>5.7549999999999999</c:v>
                </c:pt>
                <c:pt idx="47">
                  <c:v>5.7549999999999999</c:v>
                </c:pt>
                <c:pt idx="48">
                  <c:v>5.7549999999999999</c:v>
                </c:pt>
                <c:pt idx="49">
                  <c:v>5.7549999999999999</c:v>
                </c:pt>
                <c:pt idx="50">
                  <c:v>5.7549999999999999</c:v>
                </c:pt>
                <c:pt idx="51">
                  <c:v>5.7549999999999999</c:v>
                </c:pt>
                <c:pt idx="52">
                  <c:v>6.05</c:v>
                </c:pt>
                <c:pt idx="53">
                  <c:v>6.05</c:v>
                </c:pt>
                <c:pt idx="54">
                  <c:v>6.05</c:v>
                </c:pt>
                <c:pt idx="55">
                  <c:v>6.05</c:v>
                </c:pt>
                <c:pt idx="56">
                  <c:v>6.05</c:v>
                </c:pt>
                <c:pt idx="57">
                  <c:v>6.05</c:v>
                </c:pt>
                <c:pt idx="58">
                  <c:v>6.05</c:v>
                </c:pt>
                <c:pt idx="59">
                  <c:v>6.05</c:v>
                </c:pt>
                <c:pt idx="60">
                  <c:v>6.05</c:v>
                </c:pt>
                <c:pt idx="61">
                  <c:v>6.05</c:v>
                </c:pt>
                <c:pt idx="62">
                  <c:v>6.05</c:v>
                </c:pt>
                <c:pt idx="63">
                  <c:v>6.05</c:v>
                </c:pt>
                <c:pt idx="64">
                  <c:v>6.05</c:v>
                </c:pt>
                <c:pt idx="65">
                  <c:v>6.05</c:v>
                </c:pt>
                <c:pt idx="66">
                  <c:v>6.1</c:v>
                </c:pt>
                <c:pt idx="67">
                  <c:v>6.1</c:v>
                </c:pt>
                <c:pt idx="68">
                  <c:v>6.1</c:v>
                </c:pt>
                <c:pt idx="69">
                  <c:v>6.1</c:v>
                </c:pt>
              </c:numCache>
            </c:numRef>
          </c:val>
          <c:smooth val="0"/>
          <c:extLst>
            <c:ext xmlns:c16="http://schemas.microsoft.com/office/drawing/2014/chart" uri="{C3380CC4-5D6E-409C-BE32-E72D297353CC}">
              <c16:uniqueId val="{00000002-7734-4A37-93C5-E2769147F827}"/>
            </c:ext>
          </c:extLst>
        </c:ser>
        <c:ser>
          <c:idx val="3"/>
          <c:order val="2"/>
          <c:tx>
            <c:strRef>
              <c:f>Summary!$A$56:$B$56</c:f>
              <c:strCache>
                <c:ptCount val="2"/>
                <c:pt idx="0">
                  <c:v>India</c:v>
                </c:pt>
                <c:pt idx="1">
                  <c:v>Democracy</c:v>
                </c:pt>
              </c:strCache>
            </c:strRef>
          </c:tx>
          <c:spPr>
            <a:ln w="28575" cap="rnd">
              <a:solidFill>
                <a:schemeClr val="tx1"/>
              </a:solidFill>
              <a:prstDash val="sysDash"/>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Summary!$F$56:$BW$56</c:f>
              <c:numCache>
                <c:formatCode>General</c:formatCode>
                <c:ptCount val="70"/>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7</c:v>
                </c:pt>
                <c:pt idx="28">
                  <c:v>7</c:v>
                </c:pt>
                <c:pt idx="29">
                  <c:v>8</c:v>
                </c:pt>
                <c:pt idx="30">
                  <c:v>8</c:v>
                </c:pt>
                <c:pt idx="31">
                  <c:v>8</c:v>
                </c:pt>
                <c:pt idx="32">
                  <c:v>8</c:v>
                </c:pt>
                <c:pt idx="33">
                  <c:v>8</c:v>
                </c:pt>
                <c:pt idx="34">
                  <c:v>8</c:v>
                </c:pt>
                <c:pt idx="35">
                  <c:v>8</c:v>
                </c:pt>
                <c:pt idx="36">
                  <c:v>8</c:v>
                </c:pt>
                <c:pt idx="37">
                  <c:v>8</c:v>
                </c:pt>
                <c:pt idx="38">
                  <c:v>8</c:v>
                </c:pt>
                <c:pt idx="39">
                  <c:v>8</c:v>
                </c:pt>
                <c:pt idx="40">
                  <c:v>8</c:v>
                </c:pt>
                <c:pt idx="41">
                  <c:v>8</c:v>
                </c:pt>
                <c:pt idx="42">
                  <c:v>8</c:v>
                </c:pt>
                <c:pt idx="43">
                  <c:v>8</c:v>
                </c:pt>
                <c:pt idx="44">
                  <c:v>8</c:v>
                </c:pt>
                <c:pt idx="45">
                  <c:v>8</c:v>
                </c:pt>
                <c:pt idx="46">
                  <c:v>8</c:v>
                </c:pt>
                <c:pt idx="47">
                  <c:v>9</c:v>
                </c:pt>
                <c:pt idx="48">
                  <c:v>9</c:v>
                </c:pt>
                <c:pt idx="49">
                  <c:v>9</c:v>
                </c:pt>
                <c:pt idx="50">
                  <c:v>9</c:v>
                </c:pt>
                <c:pt idx="51">
                  <c:v>9</c:v>
                </c:pt>
                <c:pt idx="52">
                  <c:v>9</c:v>
                </c:pt>
                <c:pt idx="53">
                  <c:v>9</c:v>
                </c:pt>
                <c:pt idx="54">
                  <c:v>9</c:v>
                </c:pt>
                <c:pt idx="55">
                  <c:v>9</c:v>
                </c:pt>
                <c:pt idx="56">
                  <c:v>9</c:v>
                </c:pt>
                <c:pt idx="57">
                  <c:v>9</c:v>
                </c:pt>
                <c:pt idx="58">
                  <c:v>9</c:v>
                </c:pt>
                <c:pt idx="59">
                  <c:v>9</c:v>
                </c:pt>
                <c:pt idx="60">
                  <c:v>9</c:v>
                </c:pt>
                <c:pt idx="61">
                  <c:v>9</c:v>
                </c:pt>
                <c:pt idx="62">
                  <c:v>9</c:v>
                </c:pt>
                <c:pt idx="63">
                  <c:v>9</c:v>
                </c:pt>
                <c:pt idx="64">
                  <c:v>9</c:v>
                </c:pt>
                <c:pt idx="65">
                  <c:v>9</c:v>
                </c:pt>
                <c:pt idx="66">
                  <c:v>9</c:v>
                </c:pt>
                <c:pt idx="67">
                  <c:v>9</c:v>
                </c:pt>
                <c:pt idx="68">
                  <c:v>9</c:v>
                </c:pt>
                <c:pt idx="69">
                  <c:v>9</c:v>
                </c:pt>
              </c:numCache>
            </c:numRef>
          </c:val>
          <c:smooth val="0"/>
          <c:extLst>
            <c:ext xmlns:c16="http://schemas.microsoft.com/office/drawing/2014/chart" uri="{C3380CC4-5D6E-409C-BE32-E72D297353CC}">
              <c16:uniqueId val="{00000003-7734-4A37-93C5-E2769147F827}"/>
            </c:ext>
          </c:extLst>
        </c:ser>
        <c:ser>
          <c:idx val="1"/>
          <c:order val="3"/>
          <c:tx>
            <c:v>Proportionality</c:v>
          </c:tx>
          <c:spPr>
            <a:ln w="28575" cap="rnd">
              <a:solidFill>
                <a:schemeClr val="accent2"/>
              </a:solidFill>
              <a:round/>
            </a:ln>
            <a:effectLst/>
          </c:spPr>
          <c:marker>
            <c:symbol val="none"/>
          </c:marker>
          <c:val>
            <c:numRef>
              <c:f>Summary!$F$50:$BW$50</c:f>
              <c:numCache>
                <c:formatCode>General</c:formatCode>
                <c:ptCount val="70"/>
                <c:pt idx="4">
                  <c:v>3.7830000000000004</c:v>
                </c:pt>
                <c:pt idx="5">
                  <c:v>3.7830000000000004</c:v>
                </c:pt>
                <c:pt idx="6">
                  <c:v>3.7830000000000004</c:v>
                </c:pt>
                <c:pt idx="7">
                  <c:v>3.7830000000000004</c:v>
                </c:pt>
                <c:pt idx="8">
                  <c:v>3.7830000000000004</c:v>
                </c:pt>
                <c:pt idx="9">
                  <c:v>3.988</c:v>
                </c:pt>
                <c:pt idx="10">
                  <c:v>3.988</c:v>
                </c:pt>
                <c:pt idx="11">
                  <c:v>3.988</c:v>
                </c:pt>
                <c:pt idx="12">
                  <c:v>3.988</c:v>
                </c:pt>
                <c:pt idx="13">
                  <c:v>3.988</c:v>
                </c:pt>
                <c:pt idx="14">
                  <c:v>2.206</c:v>
                </c:pt>
                <c:pt idx="15">
                  <c:v>2.206</c:v>
                </c:pt>
                <c:pt idx="16">
                  <c:v>2.206</c:v>
                </c:pt>
                <c:pt idx="17">
                  <c:v>2.206</c:v>
                </c:pt>
                <c:pt idx="18">
                  <c:v>2.206</c:v>
                </c:pt>
                <c:pt idx="19">
                  <c:v>2.1920000000000002</c:v>
                </c:pt>
                <c:pt idx="20">
                  <c:v>2.1920000000000002</c:v>
                </c:pt>
                <c:pt idx="21">
                  <c:v>2.1920000000000002</c:v>
                </c:pt>
                <c:pt idx="22">
                  <c:v>2.1920000000000002</c:v>
                </c:pt>
                <c:pt idx="23">
                  <c:v>2.1920000000000002</c:v>
                </c:pt>
                <c:pt idx="24">
                  <c:v>2.1920000000000002</c:v>
                </c:pt>
                <c:pt idx="25">
                  <c:v>2.1920000000000002</c:v>
                </c:pt>
                <c:pt idx="26">
                  <c:v>2.1920000000000002</c:v>
                </c:pt>
                <c:pt idx="27">
                  <c:v>2.1920000000000002</c:v>
                </c:pt>
                <c:pt idx="28">
                  <c:v>2.1920000000000002</c:v>
                </c:pt>
                <c:pt idx="29">
                  <c:v>2.14</c:v>
                </c:pt>
                <c:pt idx="30">
                  <c:v>2.14</c:v>
                </c:pt>
                <c:pt idx="31">
                  <c:v>2.14</c:v>
                </c:pt>
                <c:pt idx="32">
                  <c:v>2.14</c:v>
                </c:pt>
                <c:pt idx="33">
                  <c:v>2.14</c:v>
                </c:pt>
                <c:pt idx="34">
                  <c:v>2.14</c:v>
                </c:pt>
                <c:pt idx="35">
                  <c:v>2.14</c:v>
                </c:pt>
                <c:pt idx="36">
                  <c:v>2.2000000000000002</c:v>
                </c:pt>
                <c:pt idx="37">
                  <c:v>2.2000000000000002</c:v>
                </c:pt>
                <c:pt idx="38">
                  <c:v>2.2000000000000002</c:v>
                </c:pt>
                <c:pt idx="39">
                  <c:v>2.2000000000000002</c:v>
                </c:pt>
                <c:pt idx="40">
                  <c:v>2.2000000000000002</c:v>
                </c:pt>
                <c:pt idx="41">
                  <c:v>2.2120000000000002</c:v>
                </c:pt>
                <c:pt idx="42">
                  <c:v>2.2120000000000002</c:v>
                </c:pt>
                <c:pt idx="43">
                  <c:v>2.2120000000000002</c:v>
                </c:pt>
                <c:pt idx="44">
                  <c:v>2.2120000000000002</c:v>
                </c:pt>
                <c:pt idx="45">
                  <c:v>2.2120000000000002</c:v>
                </c:pt>
                <c:pt idx="46">
                  <c:v>2.2120000000000002</c:v>
                </c:pt>
                <c:pt idx="47">
                  <c:v>2.2120000000000002</c:v>
                </c:pt>
                <c:pt idx="48">
                  <c:v>2.2120000000000002</c:v>
                </c:pt>
                <c:pt idx="49">
                  <c:v>2.2120000000000002</c:v>
                </c:pt>
                <c:pt idx="50">
                  <c:v>2.2120000000000002</c:v>
                </c:pt>
                <c:pt idx="51">
                  <c:v>2.2120000000000002</c:v>
                </c:pt>
                <c:pt idx="52">
                  <c:v>2.2120000000000002</c:v>
                </c:pt>
                <c:pt idx="53">
                  <c:v>2.2120000000000002</c:v>
                </c:pt>
                <c:pt idx="54">
                  <c:v>2.2120000000000002</c:v>
                </c:pt>
                <c:pt idx="55">
                  <c:v>2.2120000000000002</c:v>
                </c:pt>
                <c:pt idx="56">
                  <c:v>2.2120000000000002</c:v>
                </c:pt>
                <c:pt idx="57">
                  <c:v>2.2120000000000002</c:v>
                </c:pt>
                <c:pt idx="58">
                  <c:v>2.2120000000000002</c:v>
                </c:pt>
                <c:pt idx="59">
                  <c:v>2.2120000000000002</c:v>
                </c:pt>
                <c:pt idx="60">
                  <c:v>2.2120000000000002</c:v>
                </c:pt>
                <c:pt idx="61">
                  <c:v>2.4489999999999998</c:v>
                </c:pt>
                <c:pt idx="62">
                  <c:v>2.4489999999999998</c:v>
                </c:pt>
                <c:pt idx="63">
                  <c:v>2.4489999999999998</c:v>
                </c:pt>
                <c:pt idx="64">
                  <c:v>2.4489999999999998</c:v>
                </c:pt>
                <c:pt idx="65">
                  <c:v>2.4489999999999998</c:v>
                </c:pt>
                <c:pt idx="66">
                  <c:v>2.4489999999999998</c:v>
                </c:pt>
                <c:pt idx="67">
                  <c:v>2.4489999999999998</c:v>
                </c:pt>
                <c:pt idx="68">
                  <c:v>2.4489999999999998</c:v>
                </c:pt>
                <c:pt idx="69">
                  <c:v>2.4489999999999998</c:v>
                </c:pt>
              </c:numCache>
            </c:numRef>
          </c:val>
          <c:smooth val="0"/>
          <c:extLst>
            <c:ext xmlns:c16="http://schemas.microsoft.com/office/drawing/2014/chart" uri="{C3380CC4-5D6E-409C-BE32-E72D297353CC}">
              <c16:uniqueId val="{00000000-9945-4D36-912F-C3FBA3968937}"/>
            </c:ext>
          </c:extLst>
        </c:ser>
        <c:ser>
          <c:idx val="4"/>
          <c:order val="4"/>
          <c:tx>
            <c:v>Party Proportioality</c:v>
          </c:tx>
          <c:spPr>
            <a:ln w="28575" cap="rnd">
              <a:solidFill>
                <a:schemeClr val="accent5"/>
              </a:solidFill>
              <a:round/>
            </a:ln>
            <a:effectLst/>
          </c:spPr>
          <c:marker>
            <c:symbol val="none"/>
          </c:marker>
          <c:val>
            <c:numRef>
              <c:f>Summary!$F$51:$BW$51</c:f>
              <c:numCache>
                <c:formatCode>General</c:formatCode>
                <c:ptCount val="70"/>
                <c:pt idx="3">
                  <c:v>0.45578851412944393</c:v>
                </c:pt>
                <c:pt idx="4">
                  <c:v>0.45578851412944393</c:v>
                </c:pt>
                <c:pt idx="5">
                  <c:v>0.45578851412944393</c:v>
                </c:pt>
                <c:pt idx="6">
                  <c:v>0.45578851412944393</c:v>
                </c:pt>
                <c:pt idx="7">
                  <c:v>0.45578851412944393</c:v>
                </c:pt>
                <c:pt idx="8">
                  <c:v>0.45578851412944393</c:v>
                </c:pt>
                <c:pt idx="9">
                  <c:v>0.49091801669121254</c:v>
                </c:pt>
                <c:pt idx="10">
                  <c:v>0.49091801669121254</c:v>
                </c:pt>
                <c:pt idx="11">
                  <c:v>0.49091801669121254</c:v>
                </c:pt>
                <c:pt idx="12">
                  <c:v>0.49091801669121254</c:v>
                </c:pt>
                <c:pt idx="13">
                  <c:v>0.49091801669121254</c:v>
                </c:pt>
                <c:pt idx="14">
                  <c:v>0.47687172150691465</c:v>
                </c:pt>
                <c:pt idx="15">
                  <c:v>0.47687172150691465</c:v>
                </c:pt>
                <c:pt idx="16">
                  <c:v>0.47687172150691465</c:v>
                </c:pt>
                <c:pt idx="17">
                  <c:v>0.47687172150691465</c:v>
                </c:pt>
                <c:pt idx="18">
                  <c:v>0.47687172150691465</c:v>
                </c:pt>
                <c:pt idx="19">
                  <c:v>1.0070493454179255</c:v>
                </c:pt>
                <c:pt idx="20">
                  <c:v>1.0070493454179255</c:v>
                </c:pt>
                <c:pt idx="21">
                  <c:v>1.0070493454179255</c:v>
                </c:pt>
                <c:pt idx="22">
                  <c:v>1.0070493454179255</c:v>
                </c:pt>
                <c:pt idx="23">
                  <c:v>0.54764512595837889</c:v>
                </c:pt>
                <c:pt idx="24">
                  <c:v>0.54764512595837889</c:v>
                </c:pt>
                <c:pt idx="25">
                  <c:v>0.54764512595837889</c:v>
                </c:pt>
                <c:pt idx="26">
                  <c:v>0.54764512595837889</c:v>
                </c:pt>
                <c:pt idx="27">
                  <c:v>0.54764512595837889</c:v>
                </c:pt>
                <c:pt idx="28">
                  <c:v>0.54764512595837889</c:v>
                </c:pt>
                <c:pt idx="29">
                  <c:v>0.54764512595837889</c:v>
                </c:pt>
                <c:pt idx="30">
                  <c:v>0.54764512595837889</c:v>
                </c:pt>
                <c:pt idx="31">
                  <c:v>0.54764512595837889</c:v>
                </c:pt>
                <c:pt idx="32">
                  <c:v>0.52328623757195192</c:v>
                </c:pt>
                <c:pt idx="33">
                  <c:v>0.52328623757195192</c:v>
                </c:pt>
                <c:pt idx="34">
                  <c:v>0.52328623757195192</c:v>
                </c:pt>
                <c:pt idx="35">
                  <c:v>0.52328623757195192</c:v>
                </c:pt>
                <c:pt idx="36">
                  <c:v>0.47984644913627639</c:v>
                </c:pt>
                <c:pt idx="37">
                  <c:v>0.47984644913627639</c:v>
                </c:pt>
                <c:pt idx="38">
                  <c:v>0.47984644913627639</c:v>
                </c:pt>
                <c:pt idx="39">
                  <c:v>0.47984644913627639</c:v>
                </c:pt>
                <c:pt idx="40">
                  <c:v>0.47984644913627639</c:v>
                </c:pt>
                <c:pt idx="41">
                  <c:v>1.2453300124533002</c:v>
                </c:pt>
                <c:pt idx="42">
                  <c:v>1.2453300124533002</c:v>
                </c:pt>
                <c:pt idx="43">
                  <c:v>1.8484288354898335</c:v>
                </c:pt>
                <c:pt idx="44">
                  <c:v>1.8484288354898335</c:v>
                </c:pt>
                <c:pt idx="45">
                  <c:v>1.8484288354898335</c:v>
                </c:pt>
                <c:pt idx="46">
                  <c:v>1.8484288354898335</c:v>
                </c:pt>
                <c:pt idx="47">
                  <c:v>1.8484288354898335</c:v>
                </c:pt>
                <c:pt idx="48">
                  <c:v>1.3642564802182811</c:v>
                </c:pt>
                <c:pt idx="49">
                  <c:v>1.3642564802182811</c:v>
                </c:pt>
                <c:pt idx="50">
                  <c:v>1.6750418760469012</c:v>
                </c:pt>
                <c:pt idx="51">
                  <c:v>1.6750418760469012</c:v>
                </c:pt>
                <c:pt idx="52">
                  <c:v>1.6750418760469012</c:v>
                </c:pt>
                <c:pt idx="53">
                  <c:v>1.1049723756906076</c:v>
                </c:pt>
                <c:pt idx="54">
                  <c:v>1.1049723756906076</c:v>
                </c:pt>
                <c:pt idx="55">
                  <c:v>1.1049723756906076</c:v>
                </c:pt>
                <c:pt idx="56">
                  <c:v>2.2779043280182232</c:v>
                </c:pt>
                <c:pt idx="57">
                  <c:v>2.2779043280182232</c:v>
                </c:pt>
                <c:pt idx="58">
                  <c:v>2.2779043280182232</c:v>
                </c:pt>
                <c:pt idx="59">
                  <c:v>2.2779043280182232</c:v>
                </c:pt>
                <c:pt idx="60">
                  <c:v>2.2779043280182232</c:v>
                </c:pt>
                <c:pt idx="61">
                  <c:v>0.59066745422327227</c:v>
                </c:pt>
                <c:pt idx="62">
                  <c:v>0.59066745422327227</c:v>
                </c:pt>
                <c:pt idx="63">
                  <c:v>0.59066745422327227</c:v>
                </c:pt>
                <c:pt idx="64">
                  <c:v>0.59066745422327227</c:v>
                </c:pt>
                <c:pt idx="65">
                  <c:v>0.59066745422327227</c:v>
                </c:pt>
                <c:pt idx="66">
                  <c:v>0.4351610095735422</c:v>
                </c:pt>
                <c:pt idx="67">
                  <c:v>0.4351610095735422</c:v>
                </c:pt>
                <c:pt idx="68">
                  <c:v>0.4351610095735422</c:v>
                </c:pt>
                <c:pt idx="69">
                  <c:v>0.4351610095735422</c:v>
                </c:pt>
              </c:numCache>
            </c:numRef>
          </c:val>
          <c:smooth val="0"/>
          <c:extLst>
            <c:ext xmlns:c16="http://schemas.microsoft.com/office/drawing/2014/chart" uri="{C3380CC4-5D6E-409C-BE32-E72D297353CC}">
              <c16:uniqueId val="{00000000-99DE-47E5-8FF4-E6489238A31B}"/>
            </c:ext>
          </c:extLst>
        </c:ser>
        <c:ser>
          <c:idx val="5"/>
          <c:order val="5"/>
          <c:tx>
            <c:v>ENPP</c:v>
          </c:tx>
          <c:spPr>
            <a:ln w="28575" cap="rnd">
              <a:solidFill>
                <a:schemeClr val="accent6"/>
              </a:solidFill>
              <a:round/>
            </a:ln>
            <a:effectLst/>
          </c:spPr>
          <c:marker>
            <c:symbol val="none"/>
          </c:marker>
          <c:val>
            <c:numRef>
              <c:f>Summary!$F$53:$BW$53</c:f>
              <c:numCache>
                <c:formatCode>General</c:formatCode>
                <c:ptCount val="70"/>
                <c:pt idx="3">
                  <c:v>1.8</c:v>
                </c:pt>
                <c:pt idx="4">
                  <c:v>1.8</c:v>
                </c:pt>
                <c:pt idx="5">
                  <c:v>1.8</c:v>
                </c:pt>
                <c:pt idx="6">
                  <c:v>1.8</c:v>
                </c:pt>
                <c:pt idx="7">
                  <c:v>1.8</c:v>
                </c:pt>
                <c:pt idx="8">
                  <c:v>1.8</c:v>
                </c:pt>
                <c:pt idx="9">
                  <c:v>1.76</c:v>
                </c:pt>
                <c:pt idx="10">
                  <c:v>1.76</c:v>
                </c:pt>
                <c:pt idx="11">
                  <c:v>1.76</c:v>
                </c:pt>
                <c:pt idx="12">
                  <c:v>1.76</c:v>
                </c:pt>
                <c:pt idx="13">
                  <c:v>1.76</c:v>
                </c:pt>
                <c:pt idx="14">
                  <c:v>1.85</c:v>
                </c:pt>
                <c:pt idx="15">
                  <c:v>1.85</c:v>
                </c:pt>
                <c:pt idx="16">
                  <c:v>1.85</c:v>
                </c:pt>
                <c:pt idx="17">
                  <c:v>1.85</c:v>
                </c:pt>
                <c:pt idx="18">
                  <c:v>1.85</c:v>
                </c:pt>
                <c:pt idx="19">
                  <c:v>3.16</c:v>
                </c:pt>
                <c:pt idx="20">
                  <c:v>3.16</c:v>
                </c:pt>
                <c:pt idx="21">
                  <c:v>3.16</c:v>
                </c:pt>
                <c:pt idx="22">
                  <c:v>3.16</c:v>
                </c:pt>
                <c:pt idx="23">
                  <c:v>2.12</c:v>
                </c:pt>
                <c:pt idx="24">
                  <c:v>2.12</c:v>
                </c:pt>
                <c:pt idx="25">
                  <c:v>2.12</c:v>
                </c:pt>
                <c:pt idx="26">
                  <c:v>2.12</c:v>
                </c:pt>
                <c:pt idx="27">
                  <c:v>2.12</c:v>
                </c:pt>
                <c:pt idx="28">
                  <c:v>2.12</c:v>
                </c:pt>
                <c:pt idx="29">
                  <c:v>2.12</c:v>
                </c:pt>
                <c:pt idx="30">
                  <c:v>2.12</c:v>
                </c:pt>
                <c:pt idx="31">
                  <c:v>2.12</c:v>
                </c:pt>
                <c:pt idx="32">
                  <c:v>2.17</c:v>
                </c:pt>
                <c:pt idx="33">
                  <c:v>2.17</c:v>
                </c:pt>
                <c:pt idx="34">
                  <c:v>2.17</c:v>
                </c:pt>
                <c:pt idx="35">
                  <c:v>2.17</c:v>
                </c:pt>
                <c:pt idx="36">
                  <c:v>1.69</c:v>
                </c:pt>
                <c:pt idx="37">
                  <c:v>1.69</c:v>
                </c:pt>
                <c:pt idx="38">
                  <c:v>1.69</c:v>
                </c:pt>
                <c:pt idx="39">
                  <c:v>1.69</c:v>
                </c:pt>
                <c:pt idx="40">
                  <c:v>1.69</c:v>
                </c:pt>
                <c:pt idx="41">
                  <c:v>4.1399999999999997</c:v>
                </c:pt>
                <c:pt idx="42">
                  <c:v>4.1399999999999997</c:v>
                </c:pt>
                <c:pt idx="43">
                  <c:v>3.65</c:v>
                </c:pt>
                <c:pt idx="44">
                  <c:v>3.65</c:v>
                </c:pt>
                <c:pt idx="45">
                  <c:v>3.65</c:v>
                </c:pt>
                <c:pt idx="46">
                  <c:v>3.65</c:v>
                </c:pt>
                <c:pt idx="47">
                  <c:v>3.65</c:v>
                </c:pt>
                <c:pt idx="48">
                  <c:v>5.83</c:v>
                </c:pt>
                <c:pt idx="49">
                  <c:v>5.83</c:v>
                </c:pt>
                <c:pt idx="50">
                  <c:v>5.33</c:v>
                </c:pt>
                <c:pt idx="51">
                  <c:v>5.33</c:v>
                </c:pt>
                <c:pt idx="52">
                  <c:v>5.33</c:v>
                </c:pt>
                <c:pt idx="53">
                  <c:v>5.97</c:v>
                </c:pt>
                <c:pt idx="54">
                  <c:v>5.97</c:v>
                </c:pt>
                <c:pt idx="55">
                  <c:v>5.97</c:v>
                </c:pt>
                <c:pt idx="56">
                  <c:v>6.54</c:v>
                </c:pt>
                <c:pt idx="57">
                  <c:v>6.54</c:v>
                </c:pt>
                <c:pt idx="58">
                  <c:v>6.54</c:v>
                </c:pt>
                <c:pt idx="59">
                  <c:v>6.54</c:v>
                </c:pt>
                <c:pt idx="60">
                  <c:v>6.54</c:v>
                </c:pt>
                <c:pt idx="61">
                  <c:v>5.0199999999999996</c:v>
                </c:pt>
                <c:pt idx="62">
                  <c:v>5.0199999999999996</c:v>
                </c:pt>
                <c:pt idx="63">
                  <c:v>5.0199999999999996</c:v>
                </c:pt>
                <c:pt idx="64">
                  <c:v>5.0199999999999996</c:v>
                </c:pt>
                <c:pt idx="65">
                  <c:v>5.0199999999999996</c:v>
                </c:pt>
                <c:pt idx="66">
                  <c:v>3.44</c:v>
                </c:pt>
                <c:pt idx="67">
                  <c:v>3.44</c:v>
                </c:pt>
                <c:pt idx="68">
                  <c:v>3.44</c:v>
                </c:pt>
                <c:pt idx="69">
                  <c:v>3.44</c:v>
                </c:pt>
              </c:numCache>
            </c:numRef>
          </c:val>
          <c:smooth val="0"/>
          <c:extLst>
            <c:ext xmlns:c16="http://schemas.microsoft.com/office/drawing/2014/chart" uri="{C3380CC4-5D6E-409C-BE32-E72D297353CC}">
              <c16:uniqueId val="{00000001-99DE-47E5-8FF4-E6489238A31B}"/>
            </c:ext>
          </c:extLst>
        </c:ser>
        <c:dLbls>
          <c:showLegendKey val="0"/>
          <c:showVal val="0"/>
          <c:showCatName val="0"/>
          <c:showSerName val="0"/>
          <c:showPercent val="0"/>
          <c:showBubbleSize val="0"/>
        </c:dLbls>
        <c:smooth val="0"/>
        <c:axId val="338583248"/>
        <c:axId val="338584032"/>
      </c:lineChart>
      <c:catAx>
        <c:axId val="338583248"/>
        <c:scaling>
          <c:orientation val="minMax"/>
        </c:scaling>
        <c:delete val="0"/>
        <c:axPos val="b"/>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4032"/>
        <c:crosses val="autoZero"/>
        <c:auto val="1"/>
        <c:lblAlgn val="ctr"/>
        <c:lblOffset val="100"/>
        <c:noMultiLvlLbl val="0"/>
      </c:catAx>
      <c:valAx>
        <c:axId val="338584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83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Indonesia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Summary!$B$57</c:f>
              <c:strCache>
                <c:ptCount val="1"/>
                <c:pt idx="0">
                  <c:v>Federalism</c:v>
                </c:pt>
              </c:strCache>
            </c:strRef>
          </c:tx>
          <c:spPr>
            <a:ln w="28575" cap="rnd">
              <a:solidFill>
                <a:schemeClr val="accent1"/>
              </a:solidFill>
              <a:round/>
            </a:ln>
            <a:effectLst/>
          </c:spPr>
          <c:marker>
            <c:symbol val="none"/>
          </c:marker>
          <c:cat>
            <c:numRef>
              <c:f>Summary!$C$1:$BU$1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Summary!$F$57:$BU$57</c:f>
              <c:numCache>
                <c:formatCode>General</c:formatCode>
                <c:ptCount val="68"/>
                <c:pt idx="0">
                  <c:v>-2.5</c:v>
                </c:pt>
                <c:pt idx="1">
                  <c:v>2.5</c:v>
                </c:pt>
                <c:pt idx="2">
                  <c:v>-2.5</c:v>
                </c:pt>
                <c:pt idx="3">
                  <c:v>-2.5</c:v>
                </c:pt>
                <c:pt idx="4">
                  <c:v>-2.5</c:v>
                </c:pt>
                <c:pt idx="5">
                  <c:v>-2.5</c:v>
                </c:pt>
                <c:pt idx="6">
                  <c:v>-2.5</c:v>
                </c:pt>
                <c:pt idx="7">
                  <c:v>-2.5</c:v>
                </c:pt>
                <c:pt idx="8">
                  <c:v>-2.5</c:v>
                </c:pt>
                <c:pt idx="9">
                  <c:v>-2.5</c:v>
                </c:pt>
                <c:pt idx="10">
                  <c:v>-2.5</c:v>
                </c:pt>
                <c:pt idx="11">
                  <c:v>-1.25</c:v>
                </c:pt>
                <c:pt idx="12">
                  <c:v>-1.25</c:v>
                </c:pt>
                <c:pt idx="13">
                  <c:v>-1.25</c:v>
                </c:pt>
                <c:pt idx="14">
                  <c:v>-1.25</c:v>
                </c:pt>
                <c:pt idx="15">
                  <c:v>-1.25</c:v>
                </c:pt>
                <c:pt idx="16">
                  <c:v>-1.25</c:v>
                </c:pt>
                <c:pt idx="17">
                  <c:v>-1.25</c:v>
                </c:pt>
                <c:pt idx="18">
                  <c:v>-1.25</c:v>
                </c:pt>
                <c:pt idx="19">
                  <c:v>-1.25</c:v>
                </c:pt>
                <c:pt idx="20">
                  <c:v>-1.25</c:v>
                </c:pt>
                <c:pt idx="21">
                  <c:v>-1.25</c:v>
                </c:pt>
                <c:pt idx="22">
                  <c:v>-1.25</c:v>
                </c:pt>
                <c:pt idx="23">
                  <c:v>-1.25</c:v>
                </c:pt>
                <c:pt idx="24">
                  <c:v>-1.25</c:v>
                </c:pt>
                <c:pt idx="25">
                  <c:v>-1.25</c:v>
                </c:pt>
                <c:pt idx="26">
                  <c:v>-1.25</c:v>
                </c:pt>
                <c:pt idx="27">
                  <c:v>-1.25</c:v>
                </c:pt>
                <c:pt idx="28">
                  <c:v>-1.25</c:v>
                </c:pt>
                <c:pt idx="29">
                  <c:v>-1.25</c:v>
                </c:pt>
                <c:pt idx="30">
                  <c:v>-1.25</c:v>
                </c:pt>
                <c:pt idx="31">
                  <c:v>-1.25</c:v>
                </c:pt>
                <c:pt idx="32">
                  <c:v>-1.25</c:v>
                </c:pt>
                <c:pt idx="33">
                  <c:v>-1.25</c:v>
                </c:pt>
                <c:pt idx="34">
                  <c:v>-1.25</c:v>
                </c:pt>
                <c:pt idx="35">
                  <c:v>-1.25</c:v>
                </c:pt>
                <c:pt idx="36">
                  <c:v>-1.25</c:v>
                </c:pt>
                <c:pt idx="37">
                  <c:v>-1.25</c:v>
                </c:pt>
                <c:pt idx="38">
                  <c:v>-1.25</c:v>
                </c:pt>
                <c:pt idx="39">
                  <c:v>-1.25</c:v>
                </c:pt>
                <c:pt idx="40">
                  <c:v>-1.25</c:v>
                </c:pt>
                <c:pt idx="41">
                  <c:v>-1.25</c:v>
                </c:pt>
                <c:pt idx="42">
                  <c:v>-1.25</c:v>
                </c:pt>
                <c:pt idx="43">
                  <c:v>-1.25</c:v>
                </c:pt>
                <c:pt idx="44">
                  <c:v>-1.25</c:v>
                </c:pt>
                <c:pt idx="45">
                  <c:v>-1.25</c:v>
                </c:pt>
                <c:pt idx="46">
                  <c:v>-1.25</c:v>
                </c:pt>
                <c:pt idx="47">
                  <c:v>-1.25</c:v>
                </c:pt>
                <c:pt idx="48">
                  <c:v>-1.25</c:v>
                </c:pt>
                <c:pt idx="49">
                  <c:v>-1.25</c:v>
                </c:pt>
                <c:pt idx="50">
                  <c:v>-1.25</c:v>
                </c:pt>
                <c:pt idx="51">
                  <c:v>-1.25</c:v>
                </c:pt>
                <c:pt idx="52">
                  <c:v>2.5</c:v>
                </c:pt>
                <c:pt idx="53">
                  <c:v>4.375</c:v>
                </c:pt>
                <c:pt idx="54">
                  <c:v>4.375</c:v>
                </c:pt>
                <c:pt idx="55">
                  <c:v>4.375</c:v>
                </c:pt>
                <c:pt idx="56">
                  <c:v>4.375</c:v>
                </c:pt>
                <c:pt idx="57">
                  <c:v>4.375</c:v>
                </c:pt>
                <c:pt idx="58">
                  <c:v>4.375</c:v>
                </c:pt>
                <c:pt idx="59">
                  <c:v>4.375</c:v>
                </c:pt>
                <c:pt idx="60">
                  <c:v>4.375</c:v>
                </c:pt>
                <c:pt idx="61">
                  <c:v>4.375</c:v>
                </c:pt>
                <c:pt idx="62">
                  <c:v>4.375</c:v>
                </c:pt>
                <c:pt idx="63">
                  <c:v>4.375</c:v>
                </c:pt>
                <c:pt idx="64">
                  <c:v>4.375</c:v>
                </c:pt>
                <c:pt idx="65">
                  <c:v>4.375</c:v>
                </c:pt>
                <c:pt idx="66">
                  <c:v>4.375</c:v>
                </c:pt>
                <c:pt idx="67">
                  <c:v>4.375</c:v>
                </c:pt>
              </c:numCache>
            </c:numRef>
          </c:val>
          <c:smooth val="0"/>
          <c:extLst>
            <c:ext xmlns:c16="http://schemas.microsoft.com/office/drawing/2014/chart" uri="{C3380CC4-5D6E-409C-BE32-E72D297353CC}">
              <c16:uniqueId val="{00000000-81F8-47A8-9A30-0C980C80C554}"/>
            </c:ext>
          </c:extLst>
        </c:ser>
        <c:ser>
          <c:idx val="2"/>
          <c:order val="1"/>
          <c:tx>
            <c:strRef>
              <c:f>Summary!$B$58</c:f>
              <c:strCache>
                <c:ptCount val="1"/>
                <c:pt idx="0">
                  <c:v>Ethnicity in federal units</c:v>
                </c:pt>
              </c:strCache>
            </c:strRef>
          </c:tx>
          <c:spPr>
            <a:ln w="28575" cap="rnd">
              <a:solidFill>
                <a:schemeClr val="accent3"/>
              </a:solidFill>
              <a:round/>
            </a:ln>
            <a:effectLst/>
          </c:spPr>
          <c:marker>
            <c:symbol val="none"/>
          </c:marker>
          <c:cat>
            <c:numRef>
              <c:f>Summary!$C$1:$BU$1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Summary!$F$58:$BU$58</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1</c:v>
                </c:pt>
                <c:pt idx="52">
                  <c:v>1</c:v>
                </c:pt>
                <c:pt idx="53">
                  <c:v>3</c:v>
                </c:pt>
                <c:pt idx="54">
                  <c:v>3</c:v>
                </c:pt>
                <c:pt idx="55">
                  <c:v>3.1</c:v>
                </c:pt>
                <c:pt idx="56">
                  <c:v>3.1</c:v>
                </c:pt>
                <c:pt idx="57">
                  <c:v>3.2</c:v>
                </c:pt>
                <c:pt idx="58">
                  <c:v>3.2</c:v>
                </c:pt>
                <c:pt idx="59">
                  <c:v>3.2</c:v>
                </c:pt>
                <c:pt idx="60">
                  <c:v>3.2</c:v>
                </c:pt>
                <c:pt idx="61">
                  <c:v>3.2</c:v>
                </c:pt>
                <c:pt idx="62">
                  <c:v>3.2</c:v>
                </c:pt>
                <c:pt idx="63">
                  <c:v>3.2</c:v>
                </c:pt>
                <c:pt idx="64">
                  <c:v>3.2</c:v>
                </c:pt>
                <c:pt idx="65">
                  <c:v>3.2</c:v>
                </c:pt>
                <c:pt idx="66">
                  <c:v>3.2</c:v>
                </c:pt>
                <c:pt idx="67">
                  <c:v>3.2</c:v>
                </c:pt>
              </c:numCache>
            </c:numRef>
          </c:val>
          <c:smooth val="0"/>
          <c:extLst>
            <c:ext xmlns:c16="http://schemas.microsoft.com/office/drawing/2014/chart" uri="{C3380CC4-5D6E-409C-BE32-E72D297353CC}">
              <c16:uniqueId val="{00000002-81F8-47A8-9A30-0C980C80C554}"/>
            </c:ext>
          </c:extLst>
        </c:ser>
        <c:ser>
          <c:idx val="3"/>
          <c:order val="2"/>
          <c:tx>
            <c:strRef>
              <c:f>Summary!$B$65</c:f>
              <c:strCache>
                <c:ptCount val="1"/>
                <c:pt idx="0">
                  <c:v>Democracy</c:v>
                </c:pt>
              </c:strCache>
            </c:strRef>
          </c:tx>
          <c:spPr>
            <a:ln w="28575" cap="rnd">
              <a:solidFill>
                <a:schemeClr val="tx1"/>
              </a:solidFill>
              <a:prstDash val="sysDash"/>
              <a:round/>
            </a:ln>
            <a:effectLst/>
          </c:spPr>
          <c:marker>
            <c:symbol val="none"/>
          </c:marker>
          <c:cat>
            <c:numRef>
              <c:f>Summary!$C$1:$BU$1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Summary!$F$65:$BU$65</c:f>
              <c:numCache>
                <c:formatCode>General</c:formatCode>
                <c:ptCount val="68"/>
                <c:pt idx="0">
                  <c:v>5</c:v>
                </c:pt>
                <c:pt idx="1">
                  <c:v>5</c:v>
                </c:pt>
                <c:pt idx="2">
                  <c:v>3</c:v>
                </c:pt>
                <c:pt idx="3">
                  <c:v>3</c:v>
                </c:pt>
                <c:pt idx="4">
                  <c:v>3</c:v>
                </c:pt>
                <c:pt idx="5">
                  <c:v>3</c:v>
                </c:pt>
                <c:pt idx="6">
                  <c:v>3</c:v>
                </c:pt>
                <c:pt idx="7">
                  <c:v>3</c:v>
                </c:pt>
                <c:pt idx="8">
                  <c:v>3</c:v>
                </c:pt>
                <c:pt idx="9">
                  <c:v>2</c:v>
                </c:pt>
                <c:pt idx="10">
                  <c:v>2</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7</c:v>
                </c:pt>
                <c:pt idx="52">
                  <c:v>7</c:v>
                </c:pt>
                <c:pt idx="53">
                  <c:v>7</c:v>
                </c:pt>
                <c:pt idx="54">
                  <c:v>7</c:v>
                </c:pt>
                <c:pt idx="55">
                  <c:v>7</c:v>
                </c:pt>
                <c:pt idx="56">
                  <c:v>8</c:v>
                </c:pt>
                <c:pt idx="57">
                  <c:v>8</c:v>
                </c:pt>
                <c:pt idx="58">
                  <c:v>8</c:v>
                </c:pt>
                <c:pt idx="59">
                  <c:v>8</c:v>
                </c:pt>
                <c:pt idx="60">
                  <c:v>8</c:v>
                </c:pt>
                <c:pt idx="61">
                  <c:v>8</c:v>
                </c:pt>
                <c:pt idx="62">
                  <c:v>8</c:v>
                </c:pt>
                <c:pt idx="63">
                  <c:v>8</c:v>
                </c:pt>
                <c:pt idx="64">
                  <c:v>8</c:v>
                </c:pt>
                <c:pt idx="65">
                  <c:v>8</c:v>
                </c:pt>
                <c:pt idx="66">
                  <c:v>9</c:v>
                </c:pt>
                <c:pt idx="67">
                  <c:v>9</c:v>
                </c:pt>
              </c:numCache>
            </c:numRef>
          </c:val>
          <c:smooth val="0"/>
          <c:extLst>
            <c:ext xmlns:c16="http://schemas.microsoft.com/office/drawing/2014/chart" uri="{C3380CC4-5D6E-409C-BE32-E72D297353CC}">
              <c16:uniqueId val="{00000003-81F8-47A8-9A30-0C980C80C554}"/>
            </c:ext>
          </c:extLst>
        </c:ser>
        <c:ser>
          <c:idx val="1"/>
          <c:order val="3"/>
          <c:tx>
            <c:v>Proportionality</c:v>
          </c:tx>
          <c:spPr>
            <a:ln w="28575" cap="rnd">
              <a:solidFill>
                <a:schemeClr val="accent2"/>
              </a:solidFill>
              <a:round/>
            </a:ln>
            <a:effectLst/>
          </c:spPr>
          <c:marker>
            <c:symbol val="none"/>
          </c:marker>
          <c:val>
            <c:numRef>
              <c:f>Summary!$F$59:$BW$59</c:f>
              <c:numCache>
                <c:formatCode>General</c:formatCode>
                <c:ptCount val="70"/>
                <c:pt idx="0">
                  <c:v>0</c:v>
                </c:pt>
                <c:pt idx="1">
                  <c:v>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numCache>
            </c:numRef>
          </c:val>
          <c:smooth val="0"/>
          <c:extLst>
            <c:ext xmlns:c16="http://schemas.microsoft.com/office/drawing/2014/chart" uri="{C3380CC4-5D6E-409C-BE32-E72D297353CC}">
              <c16:uniqueId val="{00000000-6930-4DAA-BE93-ED00239457C9}"/>
            </c:ext>
          </c:extLst>
        </c:ser>
        <c:ser>
          <c:idx val="4"/>
          <c:order val="4"/>
          <c:tx>
            <c:v>Party Proportionality</c:v>
          </c:tx>
          <c:spPr>
            <a:ln w="28575" cap="rnd">
              <a:solidFill>
                <a:schemeClr val="accent5"/>
              </a:solidFill>
              <a:round/>
            </a:ln>
            <a:effectLst/>
          </c:spPr>
          <c:marker>
            <c:symbol val="none"/>
          </c:marker>
          <c:val>
            <c:numRef>
              <c:f>Summary!$F$60:$BW$60</c:f>
              <c:numCache>
                <c:formatCode>General</c:formatCode>
                <c:ptCount val="70"/>
                <c:pt idx="7">
                  <c:v>15.384615384615383</c:v>
                </c:pt>
                <c:pt idx="8">
                  <c:v>15.384615384615383</c:v>
                </c:pt>
                <c:pt idx="9">
                  <c:v>15.384615384615383</c:v>
                </c:pt>
                <c:pt idx="10">
                  <c:v>15.384615384615383</c:v>
                </c:pt>
                <c:pt idx="23">
                  <c:v>4.4247787610619476</c:v>
                </c:pt>
                <c:pt idx="24">
                  <c:v>4.4247787610619476</c:v>
                </c:pt>
                <c:pt idx="25">
                  <c:v>4.4247787610619476</c:v>
                </c:pt>
                <c:pt idx="26">
                  <c:v>4.4247787610619476</c:v>
                </c:pt>
                <c:pt idx="27">
                  <c:v>4.4247787610619476</c:v>
                </c:pt>
                <c:pt idx="28">
                  <c:v>4.4247787610619476</c:v>
                </c:pt>
                <c:pt idx="29">
                  <c:v>4.694835680751174</c:v>
                </c:pt>
                <c:pt idx="30">
                  <c:v>4.694835680751174</c:v>
                </c:pt>
                <c:pt idx="31">
                  <c:v>4.694835680751174</c:v>
                </c:pt>
                <c:pt idx="32">
                  <c:v>4.694835680751174</c:v>
                </c:pt>
                <c:pt idx="33">
                  <c:v>4.694835680751174</c:v>
                </c:pt>
                <c:pt idx="34">
                  <c:v>3.9370078740157481</c:v>
                </c:pt>
                <c:pt idx="35">
                  <c:v>3.9370078740157481</c:v>
                </c:pt>
                <c:pt idx="36">
                  <c:v>3.9370078740157481</c:v>
                </c:pt>
                <c:pt idx="37">
                  <c:v>3.9370078740157481</c:v>
                </c:pt>
                <c:pt idx="38">
                  <c:v>3.9370078740157481</c:v>
                </c:pt>
                <c:pt idx="39">
                  <c:v>7.2992700729926998</c:v>
                </c:pt>
                <c:pt idx="40">
                  <c:v>7.2992700729926998</c:v>
                </c:pt>
                <c:pt idx="41">
                  <c:v>7.2992700729926998</c:v>
                </c:pt>
                <c:pt idx="42">
                  <c:v>7.2992700729926998</c:v>
                </c:pt>
                <c:pt idx="43">
                  <c:v>7.2992700729926998</c:v>
                </c:pt>
                <c:pt idx="44">
                  <c:v>4.7619047619047619</c:v>
                </c:pt>
                <c:pt idx="45">
                  <c:v>4.7619047619047619</c:v>
                </c:pt>
                <c:pt idx="46">
                  <c:v>4.7619047619047619</c:v>
                </c:pt>
                <c:pt idx="47">
                  <c:v>4.7619047619047619</c:v>
                </c:pt>
                <c:pt idx="48">
                  <c:v>4.7619047619047619</c:v>
                </c:pt>
                <c:pt idx="49">
                  <c:v>5.6497175141242941</c:v>
                </c:pt>
                <c:pt idx="50">
                  <c:v>5.6497175141242941</c:v>
                </c:pt>
                <c:pt idx="51">
                  <c:v>2.109704641350211</c:v>
                </c:pt>
                <c:pt idx="52">
                  <c:v>2.109704641350211</c:v>
                </c:pt>
                <c:pt idx="53">
                  <c:v>2.109704641350211</c:v>
                </c:pt>
                <c:pt idx="54">
                  <c:v>2.109704641350211</c:v>
                </c:pt>
                <c:pt idx="55">
                  <c:v>2.109704641350211</c:v>
                </c:pt>
                <c:pt idx="56">
                  <c:v>2.3696682464454977</c:v>
                </c:pt>
                <c:pt idx="57">
                  <c:v>2.3696682464454977</c:v>
                </c:pt>
                <c:pt idx="58">
                  <c:v>2.3696682464454977</c:v>
                </c:pt>
                <c:pt idx="59">
                  <c:v>2.3696682464454977</c:v>
                </c:pt>
                <c:pt idx="60">
                  <c:v>2.3696682464454977</c:v>
                </c:pt>
                <c:pt idx="61">
                  <c:v>1.5432098765432098</c:v>
                </c:pt>
                <c:pt idx="62">
                  <c:v>1.5432098765432098</c:v>
                </c:pt>
                <c:pt idx="63">
                  <c:v>1.5432098765432098</c:v>
                </c:pt>
                <c:pt idx="64">
                  <c:v>1.5432098765432098</c:v>
                </c:pt>
                <c:pt idx="65">
                  <c:v>1.5432098765432098</c:v>
                </c:pt>
                <c:pt idx="66">
                  <c:v>1.4534883720930232</c:v>
                </c:pt>
                <c:pt idx="67">
                  <c:v>1.4534883720930232</c:v>
                </c:pt>
                <c:pt idx="68">
                  <c:v>1.4534883720930232</c:v>
                </c:pt>
                <c:pt idx="69">
                  <c:v>1.4534883720930232</c:v>
                </c:pt>
              </c:numCache>
            </c:numRef>
          </c:val>
          <c:smooth val="0"/>
          <c:extLst>
            <c:ext xmlns:c16="http://schemas.microsoft.com/office/drawing/2014/chart" uri="{C3380CC4-5D6E-409C-BE32-E72D297353CC}">
              <c16:uniqueId val="{00000000-F9B1-44CF-97BB-A75DF182BFFA}"/>
            </c:ext>
          </c:extLst>
        </c:ser>
        <c:ser>
          <c:idx val="5"/>
          <c:order val="5"/>
          <c:tx>
            <c:v>ENPP</c:v>
          </c:tx>
          <c:spPr>
            <a:ln w="28575" cap="rnd">
              <a:solidFill>
                <a:schemeClr val="accent6"/>
              </a:solidFill>
              <a:round/>
            </a:ln>
            <a:effectLst/>
          </c:spPr>
          <c:marker>
            <c:symbol val="none"/>
          </c:marker>
          <c:val>
            <c:numRef>
              <c:f>Summary!$F$62:$BW$62</c:f>
              <c:numCache>
                <c:formatCode>General</c:formatCode>
                <c:ptCount val="70"/>
                <c:pt idx="7">
                  <c:v>6.2</c:v>
                </c:pt>
                <c:pt idx="8">
                  <c:v>6.2</c:v>
                </c:pt>
                <c:pt idx="9">
                  <c:v>6.2</c:v>
                </c:pt>
                <c:pt idx="10">
                  <c:v>6.2</c:v>
                </c:pt>
                <c:pt idx="23">
                  <c:v>2.15</c:v>
                </c:pt>
                <c:pt idx="24">
                  <c:v>2.15</c:v>
                </c:pt>
                <c:pt idx="25">
                  <c:v>2.15</c:v>
                </c:pt>
                <c:pt idx="26">
                  <c:v>2.15</c:v>
                </c:pt>
                <c:pt idx="27">
                  <c:v>2.15</c:v>
                </c:pt>
                <c:pt idx="28">
                  <c:v>2.15</c:v>
                </c:pt>
                <c:pt idx="29">
                  <c:v>2.1</c:v>
                </c:pt>
                <c:pt idx="30">
                  <c:v>2.1</c:v>
                </c:pt>
                <c:pt idx="31">
                  <c:v>2.1</c:v>
                </c:pt>
                <c:pt idx="32">
                  <c:v>2.1</c:v>
                </c:pt>
                <c:pt idx="33">
                  <c:v>2.1</c:v>
                </c:pt>
                <c:pt idx="34">
                  <c:v>1.91</c:v>
                </c:pt>
                <c:pt idx="35">
                  <c:v>1.91</c:v>
                </c:pt>
                <c:pt idx="36">
                  <c:v>1.91</c:v>
                </c:pt>
                <c:pt idx="37">
                  <c:v>1.91</c:v>
                </c:pt>
                <c:pt idx="38">
                  <c:v>1.91</c:v>
                </c:pt>
                <c:pt idx="39">
                  <c:v>1.69</c:v>
                </c:pt>
                <c:pt idx="40">
                  <c:v>1.69</c:v>
                </c:pt>
                <c:pt idx="41">
                  <c:v>1.69</c:v>
                </c:pt>
                <c:pt idx="42">
                  <c:v>1.69</c:v>
                </c:pt>
                <c:pt idx="43">
                  <c:v>1.69</c:v>
                </c:pt>
                <c:pt idx="44">
                  <c:v>1.85</c:v>
                </c:pt>
                <c:pt idx="45">
                  <c:v>1.85</c:v>
                </c:pt>
                <c:pt idx="46">
                  <c:v>1.85</c:v>
                </c:pt>
                <c:pt idx="47">
                  <c:v>1.85</c:v>
                </c:pt>
                <c:pt idx="48">
                  <c:v>1.85</c:v>
                </c:pt>
                <c:pt idx="49">
                  <c:v>1.59</c:v>
                </c:pt>
                <c:pt idx="50">
                  <c:v>1.59</c:v>
                </c:pt>
                <c:pt idx="51">
                  <c:v>2.91</c:v>
                </c:pt>
                <c:pt idx="52">
                  <c:v>2.91</c:v>
                </c:pt>
                <c:pt idx="53">
                  <c:v>2.91</c:v>
                </c:pt>
                <c:pt idx="54">
                  <c:v>2.91</c:v>
                </c:pt>
                <c:pt idx="55">
                  <c:v>2.91</c:v>
                </c:pt>
                <c:pt idx="56">
                  <c:v>7.1</c:v>
                </c:pt>
                <c:pt idx="57">
                  <c:v>7.1</c:v>
                </c:pt>
                <c:pt idx="58">
                  <c:v>7.1</c:v>
                </c:pt>
                <c:pt idx="59">
                  <c:v>7.1</c:v>
                </c:pt>
                <c:pt idx="60">
                  <c:v>7.1</c:v>
                </c:pt>
                <c:pt idx="61">
                  <c:v>6.21</c:v>
                </c:pt>
                <c:pt idx="62">
                  <c:v>6.21</c:v>
                </c:pt>
                <c:pt idx="63">
                  <c:v>6.21</c:v>
                </c:pt>
                <c:pt idx="64">
                  <c:v>6.21</c:v>
                </c:pt>
                <c:pt idx="65">
                  <c:v>6.21</c:v>
                </c:pt>
                <c:pt idx="66">
                  <c:v>8.0399999999999991</c:v>
                </c:pt>
                <c:pt idx="67">
                  <c:v>8.0399999999999991</c:v>
                </c:pt>
                <c:pt idx="68">
                  <c:v>8.0399999999999991</c:v>
                </c:pt>
                <c:pt idx="69">
                  <c:v>8.0399999999999991</c:v>
                </c:pt>
              </c:numCache>
            </c:numRef>
          </c:val>
          <c:smooth val="0"/>
          <c:extLst>
            <c:ext xmlns:c16="http://schemas.microsoft.com/office/drawing/2014/chart" uri="{C3380CC4-5D6E-409C-BE32-E72D297353CC}">
              <c16:uniqueId val="{00000001-F9B1-44CF-97BB-A75DF182BFFA}"/>
            </c:ext>
          </c:extLst>
        </c:ser>
        <c:dLbls>
          <c:showLegendKey val="0"/>
          <c:showVal val="0"/>
          <c:showCatName val="0"/>
          <c:showSerName val="0"/>
          <c:showPercent val="0"/>
          <c:showBubbleSize val="0"/>
        </c:dLbls>
        <c:smooth val="0"/>
        <c:axId val="339469584"/>
        <c:axId val="339468408"/>
      </c:lineChart>
      <c:catAx>
        <c:axId val="339469584"/>
        <c:scaling>
          <c:orientation val="minMax"/>
        </c:scaling>
        <c:delete val="0"/>
        <c:axPos val="b"/>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68408"/>
        <c:crosses val="autoZero"/>
        <c:auto val="1"/>
        <c:lblAlgn val="ctr"/>
        <c:lblOffset val="100"/>
        <c:noMultiLvlLbl val="0"/>
      </c:catAx>
      <c:valAx>
        <c:axId val="339468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69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Philippines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Summary!$B$66</c:f>
              <c:strCache>
                <c:ptCount val="1"/>
                <c:pt idx="0">
                  <c:v>Federalism</c:v>
                </c:pt>
              </c:strCache>
            </c:strRef>
          </c:tx>
          <c:spPr>
            <a:ln w="28575" cap="rnd">
              <a:solidFill>
                <a:schemeClr val="accent1"/>
              </a:solidFill>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Summary!$E$66:$BV$66</c:f>
              <c:numCache>
                <c:formatCode>General</c:formatCode>
                <c:ptCount val="69"/>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1.25</c:v>
                </c:pt>
                <c:pt idx="22">
                  <c:v>1.25</c:v>
                </c:pt>
                <c:pt idx="23">
                  <c:v>1.25</c:v>
                </c:pt>
                <c:pt idx="24">
                  <c:v>1.25</c:v>
                </c:pt>
                <c:pt idx="25">
                  <c:v>1.25</c:v>
                </c:pt>
                <c:pt idx="26">
                  <c:v>1.25</c:v>
                </c:pt>
                <c:pt idx="27">
                  <c:v>1.25</c:v>
                </c:pt>
                <c:pt idx="28">
                  <c:v>1.25</c:v>
                </c:pt>
                <c:pt idx="29">
                  <c:v>1.25</c:v>
                </c:pt>
                <c:pt idx="30">
                  <c:v>1.25</c:v>
                </c:pt>
                <c:pt idx="31">
                  <c:v>1.25</c:v>
                </c:pt>
                <c:pt idx="32">
                  <c:v>1.25</c:v>
                </c:pt>
                <c:pt idx="33">
                  <c:v>1.25</c:v>
                </c:pt>
                <c:pt idx="34">
                  <c:v>1.25</c:v>
                </c:pt>
                <c:pt idx="35">
                  <c:v>1.25</c:v>
                </c:pt>
                <c:pt idx="36">
                  <c:v>1.25</c:v>
                </c:pt>
                <c:pt idx="37">
                  <c:v>1.25</c:v>
                </c:pt>
                <c:pt idx="38">
                  <c:v>-2.5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numCache>
            </c:numRef>
          </c:val>
          <c:smooth val="0"/>
          <c:extLst>
            <c:ext xmlns:c16="http://schemas.microsoft.com/office/drawing/2014/chart" uri="{C3380CC4-5D6E-409C-BE32-E72D297353CC}">
              <c16:uniqueId val="{00000000-42B5-4B2E-B354-9DA2F7B31AD0}"/>
            </c:ext>
          </c:extLst>
        </c:ser>
        <c:ser>
          <c:idx val="2"/>
          <c:order val="1"/>
          <c:tx>
            <c:strRef>
              <c:f>Summary!$B$67</c:f>
              <c:strCache>
                <c:ptCount val="1"/>
                <c:pt idx="0">
                  <c:v>Ethnicity in federal units</c:v>
                </c:pt>
              </c:strCache>
            </c:strRef>
          </c:tx>
          <c:spPr>
            <a:ln w="28575" cap="rnd">
              <a:solidFill>
                <a:schemeClr val="accent3"/>
              </a:solidFill>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Summary!$E$67:$BV$67</c:f>
              <c:numCache>
                <c:formatCode>General</c:formatCod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3</c:v>
                </c:pt>
                <c:pt idx="40">
                  <c:v>3</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numCache>
            </c:numRef>
          </c:val>
          <c:smooth val="0"/>
          <c:extLst>
            <c:ext xmlns:c16="http://schemas.microsoft.com/office/drawing/2014/chart" uri="{C3380CC4-5D6E-409C-BE32-E72D297353CC}">
              <c16:uniqueId val="{00000002-42B5-4B2E-B354-9DA2F7B31AD0}"/>
            </c:ext>
          </c:extLst>
        </c:ser>
        <c:ser>
          <c:idx val="3"/>
          <c:order val="2"/>
          <c:tx>
            <c:strRef>
              <c:f>Summary!$B$74</c:f>
              <c:strCache>
                <c:ptCount val="1"/>
                <c:pt idx="0">
                  <c:v>Democracy</c:v>
                </c:pt>
              </c:strCache>
            </c:strRef>
          </c:tx>
          <c:spPr>
            <a:ln w="28575" cap="rnd">
              <a:solidFill>
                <a:schemeClr val="tx1"/>
              </a:solidFill>
              <a:prstDash val="dash"/>
              <a:round/>
            </a:ln>
            <a:effectLst/>
          </c:spPr>
          <c:marker>
            <c:symbol val="none"/>
          </c:marker>
          <c:cat>
            <c:numRef>
              <c:f>Summary!$E$1:$BU$1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Summary!$E$74:$BV$74</c:f>
              <c:numCache>
                <c:formatCode>General</c:formatCode>
                <c:ptCount val="69"/>
                <c:pt idx="0">
                  <c:v>4</c:v>
                </c:pt>
                <c:pt idx="1">
                  <c:v>4</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4</c:v>
                </c:pt>
                <c:pt idx="22">
                  <c:v>4</c:v>
                </c:pt>
                <c:pt idx="23">
                  <c:v>4</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4</c:v>
                </c:pt>
                <c:pt idx="39">
                  <c:v>8</c:v>
                </c:pt>
                <c:pt idx="40">
                  <c:v>8</c:v>
                </c:pt>
                <c:pt idx="41">
                  <c:v>8</c:v>
                </c:pt>
                <c:pt idx="42">
                  <c:v>8</c:v>
                </c:pt>
                <c:pt idx="43">
                  <c:v>8</c:v>
                </c:pt>
                <c:pt idx="44">
                  <c:v>8</c:v>
                </c:pt>
                <c:pt idx="45">
                  <c:v>8</c:v>
                </c:pt>
                <c:pt idx="46">
                  <c:v>8</c:v>
                </c:pt>
                <c:pt idx="47">
                  <c:v>8</c:v>
                </c:pt>
                <c:pt idx="48">
                  <c:v>8</c:v>
                </c:pt>
                <c:pt idx="49">
                  <c:v>8</c:v>
                </c:pt>
                <c:pt idx="50">
                  <c:v>8</c:v>
                </c:pt>
                <c:pt idx="51">
                  <c:v>8</c:v>
                </c:pt>
                <c:pt idx="52">
                  <c:v>8</c:v>
                </c:pt>
                <c:pt idx="53">
                  <c:v>8</c:v>
                </c:pt>
                <c:pt idx="54">
                  <c:v>8</c:v>
                </c:pt>
                <c:pt idx="55">
                  <c:v>8</c:v>
                </c:pt>
                <c:pt idx="56">
                  <c:v>8</c:v>
                </c:pt>
                <c:pt idx="57">
                  <c:v>8</c:v>
                </c:pt>
                <c:pt idx="58">
                  <c:v>8</c:v>
                </c:pt>
                <c:pt idx="59">
                  <c:v>8</c:v>
                </c:pt>
                <c:pt idx="60">
                  <c:v>8</c:v>
                </c:pt>
                <c:pt idx="61">
                  <c:v>8</c:v>
                </c:pt>
                <c:pt idx="62">
                  <c:v>8</c:v>
                </c:pt>
                <c:pt idx="63">
                  <c:v>8</c:v>
                </c:pt>
                <c:pt idx="64">
                  <c:v>8</c:v>
                </c:pt>
                <c:pt idx="65">
                  <c:v>8</c:v>
                </c:pt>
                <c:pt idx="66">
                  <c:v>8</c:v>
                </c:pt>
                <c:pt idx="67">
                  <c:v>8</c:v>
                </c:pt>
                <c:pt idx="68">
                  <c:v>8</c:v>
                </c:pt>
              </c:numCache>
            </c:numRef>
          </c:val>
          <c:smooth val="0"/>
          <c:extLst>
            <c:ext xmlns:c16="http://schemas.microsoft.com/office/drawing/2014/chart" uri="{C3380CC4-5D6E-409C-BE32-E72D297353CC}">
              <c16:uniqueId val="{00000003-42B5-4B2E-B354-9DA2F7B31AD0}"/>
            </c:ext>
          </c:extLst>
        </c:ser>
        <c:ser>
          <c:idx val="1"/>
          <c:order val="3"/>
          <c:tx>
            <c:v>Proportionality</c:v>
          </c:tx>
          <c:spPr>
            <a:ln w="28575" cap="rnd">
              <a:solidFill>
                <a:schemeClr val="accent2"/>
              </a:solidFill>
              <a:round/>
            </a:ln>
            <a:effectLst/>
          </c:spPr>
          <c:marker>
            <c:symbol val="none"/>
          </c:marker>
          <c:val>
            <c:numRef>
              <c:f>Summary!$F$68:$BW$68</c:f>
              <c:numCache>
                <c:formatCode>General</c:formatCod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9.4210526315789487</c:v>
                </c:pt>
                <c:pt idx="26">
                  <c:v>9.4210526315789487</c:v>
                </c:pt>
                <c:pt idx="27">
                  <c:v>9.4210526315789487</c:v>
                </c:pt>
                <c:pt idx="28">
                  <c:v>9.4210526315789487</c:v>
                </c:pt>
                <c:pt idx="29">
                  <c:v>9.4210526315789487</c:v>
                </c:pt>
                <c:pt idx="30">
                  <c:v>9.4210526315789487</c:v>
                </c:pt>
                <c:pt idx="31">
                  <c:v>9.4210526315789487</c:v>
                </c:pt>
                <c:pt idx="32">
                  <c:v>9.4210526315789487</c:v>
                </c:pt>
                <c:pt idx="33">
                  <c:v>9.4210526315789487</c:v>
                </c:pt>
                <c:pt idx="34">
                  <c:v>9.4210526315789487</c:v>
                </c:pt>
                <c:pt idx="35">
                  <c:v>9.4210526315789487</c:v>
                </c:pt>
                <c:pt idx="36">
                  <c:v>9.4210526315789487</c:v>
                </c:pt>
                <c:pt idx="37">
                  <c:v>9.4210526315789487</c:v>
                </c:pt>
                <c:pt idx="38">
                  <c:v>7.1052631578947363</c:v>
                </c:pt>
                <c:pt idx="39">
                  <c:v>0</c:v>
                </c:pt>
                <c:pt idx="40">
                  <c:v>0</c:v>
                </c:pt>
                <c:pt idx="41">
                  <c:v>0</c:v>
                </c:pt>
                <c:pt idx="42">
                  <c:v>0</c:v>
                </c:pt>
                <c:pt idx="43">
                  <c:v>0</c:v>
                </c:pt>
                <c:pt idx="44">
                  <c:v>0</c:v>
                </c:pt>
                <c:pt idx="45">
                  <c:v>0</c:v>
                </c:pt>
                <c:pt idx="46">
                  <c:v>0</c:v>
                </c:pt>
                <c:pt idx="47">
                  <c:v>0</c:v>
                </c:pt>
                <c:pt idx="48">
                  <c:v>0</c:v>
                </c:pt>
                <c:pt idx="49">
                  <c:v>0</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numCache>
            </c:numRef>
          </c:val>
          <c:smooth val="0"/>
          <c:extLst>
            <c:ext xmlns:c16="http://schemas.microsoft.com/office/drawing/2014/chart" uri="{C3380CC4-5D6E-409C-BE32-E72D297353CC}">
              <c16:uniqueId val="{00000000-29DD-4D66-A725-580C416C8B90}"/>
            </c:ext>
          </c:extLst>
        </c:ser>
        <c:ser>
          <c:idx val="4"/>
          <c:order val="4"/>
          <c:tx>
            <c:v>Party Proportionality</c:v>
          </c:tx>
          <c:spPr>
            <a:ln w="28575" cap="rnd">
              <a:solidFill>
                <a:schemeClr val="accent5"/>
              </a:solidFill>
              <a:round/>
            </a:ln>
            <a:effectLst/>
          </c:spPr>
          <c:marker>
            <c:symbol val="none"/>
          </c:marker>
          <c:val>
            <c:numRef>
              <c:f>Summary!$F$69:$BW$69</c:f>
              <c:numCache>
                <c:formatCode>General</c:formatCode>
                <c:ptCount val="70"/>
                <c:pt idx="0">
                  <c:v>0.93720712277413309</c:v>
                </c:pt>
                <c:pt idx="1">
                  <c:v>1.6181229773462784</c:v>
                </c:pt>
                <c:pt idx="2">
                  <c:v>1.6181229773462784</c:v>
                </c:pt>
                <c:pt idx="3">
                  <c:v>1.6181229773462784</c:v>
                </c:pt>
                <c:pt idx="4">
                  <c:v>1.6181229773462784</c:v>
                </c:pt>
                <c:pt idx="5">
                  <c:v>0.5701254275940707</c:v>
                </c:pt>
                <c:pt idx="6">
                  <c:v>0.5701254275940707</c:v>
                </c:pt>
                <c:pt idx="7">
                  <c:v>0.5701254275940707</c:v>
                </c:pt>
                <c:pt idx="8">
                  <c:v>0.5701254275940707</c:v>
                </c:pt>
                <c:pt idx="9">
                  <c:v>0.62853551225644244</c:v>
                </c:pt>
                <c:pt idx="10">
                  <c:v>0.62853551225644244</c:v>
                </c:pt>
                <c:pt idx="11">
                  <c:v>0.62853551225644244</c:v>
                </c:pt>
                <c:pt idx="12">
                  <c:v>0.62853551225644244</c:v>
                </c:pt>
                <c:pt idx="13">
                  <c:v>1.2062726176115803</c:v>
                </c:pt>
                <c:pt idx="14">
                  <c:v>1.2062726176115803</c:v>
                </c:pt>
                <c:pt idx="15">
                  <c:v>1.2062726176115803</c:v>
                </c:pt>
                <c:pt idx="16">
                  <c:v>1.2062726176115803</c:v>
                </c:pt>
                <c:pt idx="17">
                  <c:v>1.5267175572519085</c:v>
                </c:pt>
                <c:pt idx="18">
                  <c:v>1.5267175572519085</c:v>
                </c:pt>
                <c:pt idx="19">
                  <c:v>1.5267175572519085</c:v>
                </c:pt>
                <c:pt idx="20">
                  <c:v>1.5267175572519085</c:v>
                </c:pt>
                <c:pt idx="21">
                  <c:v>1.5267175572519085</c:v>
                </c:pt>
                <c:pt idx="22">
                  <c:v>1.5267175572519085</c:v>
                </c:pt>
                <c:pt idx="23">
                  <c:v>1.5267175572519085</c:v>
                </c:pt>
                <c:pt idx="24">
                  <c:v>1.5267175572519085</c:v>
                </c:pt>
                <c:pt idx="25">
                  <c:v>1.5267175572519085</c:v>
                </c:pt>
                <c:pt idx="26">
                  <c:v>1.5267175572519085</c:v>
                </c:pt>
                <c:pt idx="27">
                  <c:v>1.5267175572519085</c:v>
                </c:pt>
                <c:pt idx="28">
                  <c:v>1.5267175572519085</c:v>
                </c:pt>
                <c:pt idx="29">
                  <c:v>1.5267175572519085</c:v>
                </c:pt>
                <c:pt idx="30">
                  <c:v>0.83125519534497094</c:v>
                </c:pt>
                <c:pt idx="31">
                  <c:v>0.83125519534497094</c:v>
                </c:pt>
                <c:pt idx="32">
                  <c:v>0.83125519534497094</c:v>
                </c:pt>
                <c:pt idx="33">
                  <c:v>0.83125519534497094</c:v>
                </c:pt>
                <c:pt idx="34">
                  <c:v>0.83125519534497094</c:v>
                </c:pt>
                <c:pt idx="35">
                  <c:v>0.83125519534497094</c:v>
                </c:pt>
                <c:pt idx="39">
                  <c:v>0.58962264150943389</c:v>
                </c:pt>
                <c:pt idx="40">
                  <c:v>0.58962264150943389</c:v>
                </c:pt>
                <c:pt idx="41">
                  <c:v>0.58962264150943389</c:v>
                </c:pt>
                <c:pt idx="42">
                  <c:v>0.58962264150943389</c:v>
                </c:pt>
                <c:pt idx="43">
                  <c:v>0.58962264150943389</c:v>
                </c:pt>
                <c:pt idx="44">
                  <c:v>2.7027027027027026</c:v>
                </c:pt>
                <c:pt idx="45">
                  <c:v>2.7027027027027026</c:v>
                </c:pt>
                <c:pt idx="46">
                  <c:v>2.7027027027027026</c:v>
                </c:pt>
                <c:pt idx="47">
                  <c:v>1.3315579227696406</c:v>
                </c:pt>
                <c:pt idx="48">
                  <c:v>1.3315579227696406</c:v>
                </c:pt>
                <c:pt idx="49">
                  <c:v>1.3315579227696406</c:v>
                </c:pt>
                <c:pt idx="50">
                  <c:v>4.3687199650502402</c:v>
                </c:pt>
                <c:pt idx="51">
                  <c:v>4.3687199650502402</c:v>
                </c:pt>
                <c:pt idx="52">
                  <c:v>4.3687199650502402</c:v>
                </c:pt>
                <c:pt idx="62">
                  <c:v>1.9157088122605366</c:v>
                </c:pt>
                <c:pt idx="63">
                  <c:v>1.9157088122605366</c:v>
                </c:pt>
                <c:pt idx="64">
                  <c:v>1.9157088122605366</c:v>
                </c:pt>
                <c:pt idx="65">
                  <c:v>1.824817518248175</c:v>
                </c:pt>
                <c:pt idx="66">
                  <c:v>1.824817518248175</c:v>
                </c:pt>
                <c:pt idx="67">
                  <c:v>1.824817518248175</c:v>
                </c:pt>
                <c:pt idx="68">
                  <c:v>1.9305019305019306</c:v>
                </c:pt>
                <c:pt idx="69">
                  <c:v>1.9305019305019306</c:v>
                </c:pt>
              </c:numCache>
            </c:numRef>
          </c:val>
          <c:smooth val="0"/>
          <c:extLst>
            <c:ext xmlns:c16="http://schemas.microsoft.com/office/drawing/2014/chart" uri="{C3380CC4-5D6E-409C-BE32-E72D297353CC}">
              <c16:uniqueId val="{00000000-7E70-49F6-ACE0-FB08C7D2BFD2}"/>
            </c:ext>
          </c:extLst>
        </c:ser>
        <c:ser>
          <c:idx val="5"/>
          <c:order val="5"/>
          <c:tx>
            <c:v>ENPP</c:v>
          </c:tx>
          <c:spPr>
            <a:ln w="28575" cap="rnd">
              <a:solidFill>
                <a:schemeClr val="accent6"/>
              </a:solidFill>
              <a:round/>
            </a:ln>
            <a:effectLst/>
          </c:spPr>
          <c:marker>
            <c:symbol val="none"/>
          </c:marker>
          <c:val>
            <c:numRef>
              <c:f>Summary!$F$71:$BW$71</c:f>
              <c:numCache>
                <c:formatCode>General</c:formatCode>
                <c:ptCount val="70"/>
                <c:pt idx="0">
                  <c:v>2.62</c:v>
                </c:pt>
                <c:pt idx="1">
                  <c:v>2.12</c:v>
                </c:pt>
                <c:pt idx="2">
                  <c:v>2.12</c:v>
                </c:pt>
                <c:pt idx="3">
                  <c:v>2.12</c:v>
                </c:pt>
                <c:pt idx="4">
                  <c:v>2.12</c:v>
                </c:pt>
                <c:pt idx="5">
                  <c:v>2.2799999999999998</c:v>
                </c:pt>
                <c:pt idx="6">
                  <c:v>2.2799999999999998</c:v>
                </c:pt>
                <c:pt idx="7">
                  <c:v>2.2799999999999998</c:v>
                </c:pt>
                <c:pt idx="8">
                  <c:v>2.2799999999999998</c:v>
                </c:pt>
                <c:pt idx="9">
                  <c:v>1.47</c:v>
                </c:pt>
                <c:pt idx="10">
                  <c:v>1.47</c:v>
                </c:pt>
                <c:pt idx="11">
                  <c:v>1.47</c:v>
                </c:pt>
                <c:pt idx="12">
                  <c:v>1.47</c:v>
                </c:pt>
                <c:pt idx="13">
                  <c:v>1.71</c:v>
                </c:pt>
                <c:pt idx="14">
                  <c:v>1.71</c:v>
                </c:pt>
                <c:pt idx="15">
                  <c:v>1.71</c:v>
                </c:pt>
                <c:pt idx="16">
                  <c:v>1.71</c:v>
                </c:pt>
                <c:pt idx="17">
                  <c:v>2.0499999999999998</c:v>
                </c:pt>
                <c:pt idx="18">
                  <c:v>2.0499999999999998</c:v>
                </c:pt>
                <c:pt idx="19">
                  <c:v>2.0499999999999998</c:v>
                </c:pt>
                <c:pt idx="20">
                  <c:v>2.0499999999999998</c:v>
                </c:pt>
                <c:pt idx="21">
                  <c:v>2.0499999999999998</c:v>
                </c:pt>
                <c:pt idx="22">
                  <c:v>2.0499999999999998</c:v>
                </c:pt>
                <c:pt idx="23">
                  <c:v>2.0499999999999998</c:v>
                </c:pt>
                <c:pt idx="24">
                  <c:v>2.0499999999999998</c:v>
                </c:pt>
                <c:pt idx="25">
                  <c:v>2.0499999999999998</c:v>
                </c:pt>
                <c:pt idx="26">
                  <c:v>2.0499999999999998</c:v>
                </c:pt>
                <c:pt idx="27">
                  <c:v>2.0499999999999998</c:v>
                </c:pt>
                <c:pt idx="28">
                  <c:v>2.0499999999999998</c:v>
                </c:pt>
                <c:pt idx="29">
                  <c:v>2.0499999999999998</c:v>
                </c:pt>
                <c:pt idx="30">
                  <c:v>1.42</c:v>
                </c:pt>
                <c:pt idx="31">
                  <c:v>1.42</c:v>
                </c:pt>
                <c:pt idx="32">
                  <c:v>1.42</c:v>
                </c:pt>
                <c:pt idx="33">
                  <c:v>1.42</c:v>
                </c:pt>
                <c:pt idx="34">
                  <c:v>1.42</c:v>
                </c:pt>
                <c:pt idx="35">
                  <c:v>1.42</c:v>
                </c:pt>
                <c:pt idx="36">
                  <c:v>2.2999999999999998</c:v>
                </c:pt>
                <c:pt idx="37">
                  <c:v>3.3</c:v>
                </c:pt>
                <c:pt idx="38">
                  <c:v>4.3</c:v>
                </c:pt>
                <c:pt idx="39">
                  <c:v>6.44</c:v>
                </c:pt>
                <c:pt idx="40">
                  <c:v>6.44</c:v>
                </c:pt>
                <c:pt idx="41">
                  <c:v>6.44</c:v>
                </c:pt>
                <c:pt idx="42">
                  <c:v>6.44</c:v>
                </c:pt>
                <c:pt idx="43">
                  <c:v>6.44</c:v>
                </c:pt>
                <c:pt idx="44">
                  <c:v>3.85</c:v>
                </c:pt>
                <c:pt idx="45">
                  <c:v>3.85</c:v>
                </c:pt>
                <c:pt idx="46">
                  <c:v>3.85</c:v>
                </c:pt>
                <c:pt idx="47">
                  <c:v>3.55</c:v>
                </c:pt>
                <c:pt idx="48">
                  <c:v>3.55</c:v>
                </c:pt>
                <c:pt idx="49">
                  <c:v>3.55</c:v>
                </c:pt>
                <c:pt idx="50">
                  <c:v>3.08</c:v>
                </c:pt>
                <c:pt idx="51">
                  <c:v>3.08</c:v>
                </c:pt>
                <c:pt idx="52">
                  <c:v>3.08</c:v>
                </c:pt>
                <c:pt idx="53">
                  <c:v>6.14</c:v>
                </c:pt>
                <c:pt idx="54">
                  <c:v>6.14</c:v>
                </c:pt>
                <c:pt idx="55">
                  <c:v>6.14</c:v>
                </c:pt>
                <c:pt idx="56">
                  <c:v>4.5</c:v>
                </c:pt>
                <c:pt idx="57">
                  <c:v>4.5</c:v>
                </c:pt>
                <c:pt idx="58">
                  <c:v>4.5</c:v>
                </c:pt>
                <c:pt idx="59">
                  <c:v>6.42</c:v>
                </c:pt>
                <c:pt idx="60">
                  <c:v>6.42</c:v>
                </c:pt>
                <c:pt idx="61">
                  <c:v>6.42</c:v>
                </c:pt>
                <c:pt idx="62">
                  <c:v>5.46</c:v>
                </c:pt>
                <c:pt idx="63">
                  <c:v>5.46</c:v>
                </c:pt>
                <c:pt idx="64">
                  <c:v>5.46</c:v>
                </c:pt>
                <c:pt idx="65">
                  <c:v>5.77</c:v>
                </c:pt>
                <c:pt idx="66">
                  <c:v>5.77</c:v>
                </c:pt>
                <c:pt idx="67">
                  <c:v>5.77</c:v>
                </c:pt>
                <c:pt idx="68">
                  <c:v>3.47</c:v>
                </c:pt>
                <c:pt idx="69">
                  <c:v>3.47</c:v>
                </c:pt>
              </c:numCache>
            </c:numRef>
          </c:val>
          <c:smooth val="0"/>
          <c:extLst>
            <c:ext xmlns:c16="http://schemas.microsoft.com/office/drawing/2014/chart" uri="{C3380CC4-5D6E-409C-BE32-E72D297353CC}">
              <c16:uniqueId val="{00000001-7E70-49F6-ACE0-FB08C7D2BFD2}"/>
            </c:ext>
          </c:extLst>
        </c:ser>
        <c:dLbls>
          <c:showLegendKey val="0"/>
          <c:showVal val="0"/>
          <c:showCatName val="0"/>
          <c:showSerName val="0"/>
          <c:showPercent val="0"/>
          <c:showBubbleSize val="0"/>
        </c:dLbls>
        <c:smooth val="0"/>
        <c:axId val="339471544"/>
        <c:axId val="339472328"/>
      </c:lineChart>
      <c:catAx>
        <c:axId val="339471544"/>
        <c:scaling>
          <c:orientation val="minMax"/>
        </c:scaling>
        <c:delete val="0"/>
        <c:axPos val="b"/>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2328"/>
        <c:crosses val="autoZero"/>
        <c:auto val="1"/>
        <c:lblAlgn val="ctr"/>
        <c:lblOffset val="100"/>
        <c:noMultiLvlLbl val="0"/>
      </c:catAx>
      <c:valAx>
        <c:axId val="339472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1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Summary!$B$75</c:f>
              <c:strCache>
                <c:ptCount val="1"/>
                <c:pt idx="0">
                  <c:v>Federalism</c:v>
                </c:pt>
              </c:strCache>
            </c:strRef>
          </c:tx>
          <c:spPr>
            <a:ln w="28575" cap="rnd">
              <a:solidFill>
                <a:schemeClr val="tx1"/>
              </a:solidFill>
              <a:round/>
            </a:ln>
            <a:effectLst/>
          </c:spPr>
          <c:marker>
            <c:symbol val="none"/>
          </c:marker>
          <c:trendline>
            <c:spPr>
              <a:ln w="19050" cap="rnd">
                <a:solidFill>
                  <a:schemeClr val="tx1"/>
                </a:solidFill>
                <a:prstDash val="sysDot"/>
              </a:ln>
              <a:effectLst/>
            </c:spPr>
            <c:trendlineType val="poly"/>
            <c:order val="6"/>
            <c:dispRSqr val="0"/>
            <c:dispEq val="0"/>
          </c:trendline>
          <c:cat>
            <c:numRef>
              <c:f>Summary!$F$1:$BU$1</c:f>
              <c:numCache>
                <c:formatCode>[$-C09]General</c:formatCode>
                <c:ptCount val="68"/>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numCache>
            </c:numRef>
          </c:cat>
          <c:val>
            <c:numRef>
              <c:f>Summary!$F$75:$BU$75</c:f>
              <c:numCache>
                <c:formatCode>General</c:formatCode>
                <c:ptCount val="68"/>
                <c:pt idx="0">
                  <c:v>2.3214285714285716</c:v>
                </c:pt>
                <c:pt idx="1">
                  <c:v>3.0357142857142856</c:v>
                </c:pt>
                <c:pt idx="2">
                  <c:v>1.6071428571428572</c:v>
                </c:pt>
                <c:pt idx="3">
                  <c:v>2.2321428571428572</c:v>
                </c:pt>
                <c:pt idx="4">
                  <c:v>2.2321428571428572</c:v>
                </c:pt>
                <c:pt idx="5">
                  <c:v>2.2321428571428572</c:v>
                </c:pt>
                <c:pt idx="6">
                  <c:v>2.2321428571428572</c:v>
                </c:pt>
                <c:pt idx="7">
                  <c:v>2.2321428571428572</c:v>
                </c:pt>
                <c:pt idx="8">
                  <c:v>2.4107142857142856</c:v>
                </c:pt>
                <c:pt idx="9">
                  <c:v>3.125</c:v>
                </c:pt>
                <c:pt idx="10">
                  <c:v>3.125</c:v>
                </c:pt>
                <c:pt idx="11">
                  <c:v>2.46875</c:v>
                </c:pt>
                <c:pt idx="12">
                  <c:v>3.4375</c:v>
                </c:pt>
                <c:pt idx="13">
                  <c:v>3.4375</c:v>
                </c:pt>
                <c:pt idx="14">
                  <c:v>2.109375</c:v>
                </c:pt>
                <c:pt idx="15">
                  <c:v>2.1875</c:v>
                </c:pt>
                <c:pt idx="16">
                  <c:v>2.03125</c:v>
                </c:pt>
                <c:pt idx="17">
                  <c:v>2.03125</c:v>
                </c:pt>
                <c:pt idx="18">
                  <c:v>2.03125</c:v>
                </c:pt>
                <c:pt idx="19">
                  <c:v>2.34375</c:v>
                </c:pt>
                <c:pt idx="20">
                  <c:v>2.34375</c:v>
                </c:pt>
                <c:pt idx="21">
                  <c:v>2.34375</c:v>
                </c:pt>
                <c:pt idx="22">
                  <c:v>2.109375</c:v>
                </c:pt>
                <c:pt idx="23">
                  <c:v>2.109375</c:v>
                </c:pt>
                <c:pt idx="24">
                  <c:v>2.109375</c:v>
                </c:pt>
                <c:pt idx="25">
                  <c:v>2.96875</c:v>
                </c:pt>
                <c:pt idx="26">
                  <c:v>3.59375</c:v>
                </c:pt>
                <c:pt idx="27">
                  <c:v>2.890625</c:v>
                </c:pt>
                <c:pt idx="28">
                  <c:v>2.890625</c:v>
                </c:pt>
                <c:pt idx="29">
                  <c:v>2.265625</c:v>
                </c:pt>
                <c:pt idx="30">
                  <c:v>2.125</c:v>
                </c:pt>
                <c:pt idx="31">
                  <c:v>2.125</c:v>
                </c:pt>
                <c:pt idx="32">
                  <c:v>2.125</c:v>
                </c:pt>
                <c:pt idx="33">
                  <c:v>2.125</c:v>
                </c:pt>
                <c:pt idx="34">
                  <c:v>2.125</c:v>
                </c:pt>
                <c:pt idx="35">
                  <c:v>2.125</c:v>
                </c:pt>
                <c:pt idx="36">
                  <c:v>2.125</c:v>
                </c:pt>
                <c:pt idx="37">
                  <c:v>3.453125</c:v>
                </c:pt>
                <c:pt idx="38">
                  <c:v>2.984375</c:v>
                </c:pt>
                <c:pt idx="39">
                  <c:v>4.609375</c:v>
                </c:pt>
                <c:pt idx="40">
                  <c:v>3.90625</c:v>
                </c:pt>
                <c:pt idx="41">
                  <c:v>3.90625</c:v>
                </c:pt>
                <c:pt idx="42">
                  <c:v>3.75</c:v>
                </c:pt>
                <c:pt idx="43">
                  <c:v>3.75</c:v>
                </c:pt>
                <c:pt idx="44">
                  <c:v>3.75</c:v>
                </c:pt>
                <c:pt idx="45">
                  <c:v>3.75</c:v>
                </c:pt>
                <c:pt idx="46">
                  <c:v>3.75</c:v>
                </c:pt>
                <c:pt idx="47">
                  <c:v>3.75</c:v>
                </c:pt>
                <c:pt idx="48">
                  <c:v>3.75</c:v>
                </c:pt>
                <c:pt idx="49">
                  <c:v>3.75</c:v>
                </c:pt>
                <c:pt idx="50">
                  <c:v>3.75</c:v>
                </c:pt>
                <c:pt idx="51">
                  <c:v>2.421875</c:v>
                </c:pt>
                <c:pt idx="52">
                  <c:v>2.890625</c:v>
                </c:pt>
                <c:pt idx="53">
                  <c:v>3.125</c:v>
                </c:pt>
                <c:pt idx="54">
                  <c:v>3.90625</c:v>
                </c:pt>
                <c:pt idx="55">
                  <c:v>3.90625</c:v>
                </c:pt>
                <c:pt idx="56">
                  <c:v>3.90625</c:v>
                </c:pt>
                <c:pt idx="57">
                  <c:v>3.90625</c:v>
                </c:pt>
                <c:pt idx="58">
                  <c:v>3.90625</c:v>
                </c:pt>
                <c:pt idx="59">
                  <c:v>4.0625</c:v>
                </c:pt>
                <c:pt idx="60">
                  <c:v>5.3125</c:v>
                </c:pt>
                <c:pt idx="61">
                  <c:v>5.3125</c:v>
                </c:pt>
                <c:pt idx="62">
                  <c:v>5.546875</c:v>
                </c:pt>
                <c:pt idx="63">
                  <c:v>5.546875</c:v>
                </c:pt>
                <c:pt idx="64">
                  <c:v>5.546875</c:v>
                </c:pt>
                <c:pt idx="65">
                  <c:v>5.546875</c:v>
                </c:pt>
                <c:pt idx="66">
                  <c:v>5.546875</c:v>
                </c:pt>
                <c:pt idx="67">
                  <c:v>6.875</c:v>
                </c:pt>
              </c:numCache>
            </c:numRef>
          </c:val>
          <c:smooth val="0"/>
          <c:extLst>
            <c:ext xmlns:c16="http://schemas.microsoft.com/office/drawing/2014/chart" uri="{C3380CC4-5D6E-409C-BE32-E72D297353CC}">
              <c16:uniqueId val="{00000000-63F5-4BF9-8ED2-2DCEC7AA68DC}"/>
            </c:ext>
          </c:extLst>
        </c:ser>
        <c:ser>
          <c:idx val="3"/>
          <c:order val="1"/>
          <c:tx>
            <c:v>System Proportionality</c:v>
          </c:tx>
          <c:spPr>
            <a:ln w="28575" cap="rnd">
              <a:solidFill>
                <a:schemeClr val="accent4"/>
              </a:solidFill>
              <a:round/>
            </a:ln>
            <a:effectLst/>
          </c:spPr>
          <c:marker>
            <c:symbol val="none"/>
          </c:marker>
          <c:trendline>
            <c:spPr>
              <a:ln w="19050" cap="rnd">
                <a:solidFill>
                  <a:schemeClr val="accent4"/>
                </a:solidFill>
                <a:prstDash val="sysDot"/>
              </a:ln>
              <a:effectLst/>
            </c:spPr>
            <c:trendlineType val="poly"/>
            <c:order val="4"/>
            <c:dispRSqr val="0"/>
            <c:dispEq val="0"/>
          </c:trendline>
          <c:val>
            <c:numRef>
              <c:f>Summary!$F$77:$BW$77</c:f>
              <c:numCache>
                <c:formatCode>General</c:formatCode>
                <c:ptCount val="70"/>
                <c:pt idx="0">
                  <c:v>0.6</c:v>
                </c:pt>
                <c:pt idx="1">
                  <c:v>0.6</c:v>
                </c:pt>
                <c:pt idx="2">
                  <c:v>3.1</c:v>
                </c:pt>
                <c:pt idx="3">
                  <c:v>3.1</c:v>
                </c:pt>
                <c:pt idx="4">
                  <c:v>3.2366000000000001</c:v>
                </c:pt>
                <c:pt idx="5">
                  <c:v>3.2366000000000001</c:v>
                </c:pt>
                <c:pt idx="6">
                  <c:v>3.2366000000000001</c:v>
                </c:pt>
                <c:pt idx="7">
                  <c:v>3.2366000000000001</c:v>
                </c:pt>
                <c:pt idx="8">
                  <c:v>2.6971666666666665</c:v>
                </c:pt>
                <c:pt idx="9">
                  <c:v>2.3411428571428567</c:v>
                </c:pt>
                <c:pt idx="10">
                  <c:v>2.7313333333333332</c:v>
                </c:pt>
                <c:pt idx="11">
                  <c:v>2.3411428571428567</c:v>
                </c:pt>
                <c:pt idx="12">
                  <c:v>2.7313333333333332</c:v>
                </c:pt>
                <c:pt idx="13">
                  <c:v>2.7313333333333332</c:v>
                </c:pt>
                <c:pt idx="14">
                  <c:v>2.0343333333333331</c:v>
                </c:pt>
                <c:pt idx="15">
                  <c:v>2.0343333333333331</c:v>
                </c:pt>
                <c:pt idx="16">
                  <c:v>2.0343333333333331</c:v>
                </c:pt>
                <c:pt idx="17">
                  <c:v>2.0343333333333331</c:v>
                </c:pt>
                <c:pt idx="18">
                  <c:v>2.0343333333333331</c:v>
                </c:pt>
                <c:pt idx="19">
                  <c:v>2.032</c:v>
                </c:pt>
                <c:pt idx="20">
                  <c:v>2.032</c:v>
                </c:pt>
                <c:pt idx="21">
                  <c:v>2.032</c:v>
                </c:pt>
                <c:pt idx="22">
                  <c:v>2.032</c:v>
                </c:pt>
                <c:pt idx="23">
                  <c:v>2.032</c:v>
                </c:pt>
                <c:pt idx="24">
                  <c:v>2.032</c:v>
                </c:pt>
                <c:pt idx="25">
                  <c:v>3.94330604288499</c:v>
                </c:pt>
                <c:pt idx="26">
                  <c:v>3.94330604288499</c:v>
                </c:pt>
                <c:pt idx="27">
                  <c:v>3.94330604288499</c:v>
                </c:pt>
                <c:pt idx="28">
                  <c:v>3.94330604288499</c:v>
                </c:pt>
                <c:pt idx="29">
                  <c:v>4.3122105263157895</c:v>
                </c:pt>
                <c:pt idx="30">
                  <c:v>6.3122105263157895</c:v>
                </c:pt>
                <c:pt idx="31">
                  <c:v>6.3122105263157895</c:v>
                </c:pt>
                <c:pt idx="32">
                  <c:v>6.3122105263157895</c:v>
                </c:pt>
                <c:pt idx="33">
                  <c:v>6.3122105263157895</c:v>
                </c:pt>
                <c:pt idx="34">
                  <c:v>6.3122105263157895</c:v>
                </c:pt>
                <c:pt idx="35">
                  <c:v>6.3122105263157895</c:v>
                </c:pt>
                <c:pt idx="36">
                  <c:v>6.3242105263157899</c:v>
                </c:pt>
                <c:pt idx="37">
                  <c:v>5.2701754385964916</c:v>
                </c:pt>
                <c:pt idx="38">
                  <c:v>4.8842105263157896</c:v>
                </c:pt>
                <c:pt idx="39">
                  <c:v>3.6999999999999997</c:v>
                </c:pt>
                <c:pt idx="40">
                  <c:v>3.6999999999999997</c:v>
                </c:pt>
                <c:pt idx="41">
                  <c:v>3.702</c:v>
                </c:pt>
                <c:pt idx="42">
                  <c:v>3.173142857142857</c:v>
                </c:pt>
                <c:pt idx="43">
                  <c:v>3.173142857142857</c:v>
                </c:pt>
                <c:pt idx="44">
                  <c:v>3.173142857142857</c:v>
                </c:pt>
                <c:pt idx="45">
                  <c:v>3.173142857142857</c:v>
                </c:pt>
                <c:pt idx="46">
                  <c:v>3.173142857142857</c:v>
                </c:pt>
                <c:pt idx="47">
                  <c:v>3.173142857142857</c:v>
                </c:pt>
                <c:pt idx="48">
                  <c:v>3.173142857142857</c:v>
                </c:pt>
                <c:pt idx="49">
                  <c:v>3.173142857142857</c:v>
                </c:pt>
                <c:pt idx="50">
                  <c:v>3.3159999999999998</c:v>
                </c:pt>
                <c:pt idx="51">
                  <c:v>3.8686666666666665</c:v>
                </c:pt>
                <c:pt idx="52">
                  <c:v>3.8686666666666665</c:v>
                </c:pt>
                <c:pt idx="53">
                  <c:v>3.8686666666666665</c:v>
                </c:pt>
                <c:pt idx="54">
                  <c:v>4.209797270955165</c:v>
                </c:pt>
                <c:pt idx="55">
                  <c:v>4.209797270955165</c:v>
                </c:pt>
                <c:pt idx="56">
                  <c:v>4.209797270955165</c:v>
                </c:pt>
                <c:pt idx="57">
                  <c:v>4.209797270955165</c:v>
                </c:pt>
                <c:pt idx="58">
                  <c:v>4.209797270955165</c:v>
                </c:pt>
                <c:pt idx="59">
                  <c:v>4.3941119465329992</c:v>
                </c:pt>
                <c:pt idx="60">
                  <c:v>3.8448479532163744</c:v>
                </c:pt>
                <c:pt idx="61">
                  <c:v>3.8744729532163742</c:v>
                </c:pt>
                <c:pt idx="62">
                  <c:v>3.8744729532163742</c:v>
                </c:pt>
                <c:pt idx="63">
                  <c:v>3.8744729532163742</c:v>
                </c:pt>
                <c:pt idx="64">
                  <c:v>3.8744729532163742</c:v>
                </c:pt>
                <c:pt idx="65">
                  <c:v>3.8744729532163742</c:v>
                </c:pt>
                <c:pt idx="66">
                  <c:v>3.8744729532163742</c:v>
                </c:pt>
                <c:pt idx="67">
                  <c:v>3.6869729532163742</c:v>
                </c:pt>
                <c:pt idx="68">
                  <c:v>3.6869729532163742</c:v>
                </c:pt>
                <c:pt idx="69">
                  <c:v>3.6869729532163742</c:v>
                </c:pt>
              </c:numCache>
            </c:numRef>
          </c:val>
          <c:smooth val="0"/>
          <c:extLst>
            <c:ext xmlns:c16="http://schemas.microsoft.com/office/drawing/2014/chart" uri="{C3380CC4-5D6E-409C-BE32-E72D297353CC}">
              <c16:uniqueId val="{00000003-8928-4DC0-8397-47ACCB5CC160}"/>
            </c:ext>
          </c:extLst>
        </c:ser>
        <c:ser>
          <c:idx val="4"/>
          <c:order val="2"/>
          <c:tx>
            <c:v>Party Proportionality</c:v>
          </c:tx>
          <c:spPr>
            <a:ln w="28575" cap="rnd">
              <a:solidFill>
                <a:schemeClr val="accent5"/>
              </a:solidFill>
              <a:round/>
            </a:ln>
            <a:effectLst/>
          </c:spPr>
          <c:marker>
            <c:symbol val="none"/>
          </c:marker>
          <c:trendline>
            <c:spPr>
              <a:ln w="19050" cap="rnd">
                <a:solidFill>
                  <a:schemeClr val="accent5"/>
                </a:solidFill>
                <a:prstDash val="sysDot"/>
              </a:ln>
              <a:effectLst/>
            </c:spPr>
            <c:trendlineType val="poly"/>
            <c:order val="5"/>
            <c:dispRSqr val="0"/>
            <c:dispEq val="0"/>
          </c:trendline>
          <c:val>
            <c:numRef>
              <c:f>Summary!$F$78:$BW$78</c:f>
              <c:numCache>
                <c:formatCode>General</c:formatCode>
                <c:ptCount val="70"/>
                <c:pt idx="0">
                  <c:v>1.9006043027889579</c:v>
                </c:pt>
                <c:pt idx="1">
                  <c:v>2.1275762543130061</c:v>
                </c:pt>
                <c:pt idx="2">
                  <c:v>2.1275762543130061</c:v>
                </c:pt>
                <c:pt idx="3">
                  <c:v>1.7096293192671157</c:v>
                </c:pt>
                <c:pt idx="4">
                  <c:v>1.3686185858145217</c:v>
                </c:pt>
                <c:pt idx="5">
                  <c:v>1.1066191983764697</c:v>
                </c:pt>
                <c:pt idx="6">
                  <c:v>1.1066191983764697</c:v>
                </c:pt>
                <c:pt idx="7">
                  <c:v>3.418073707976045</c:v>
                </c:pt>
                <c:pt idx="8">
                  <c:v>3.3519792562883732</c:v>
                </c:pt>
                <c:pt idx="9">
                  <c:v>3.3675691874923963</c:v>
                </c:pt>
                <c:pt idx="10">
                  <c:v>3.3675691874923963</c:v>
                </c:pt>
                <c:pt idx="11">
                  <c:v>0.89195651180083946</c:v>
                </c:pt>
                <c:pt idx="12">
                  <c:v>0.75622746583452771</c:v>
                </c:pt>
                <c:pt idx="13">
                  <c:v>0.76511170297812026</c:v>
                </c:pt>
                <c:pt idx="14">
                  <c:v>0.76160012918204578</c:v>
                </c:pt>
                <c:pt idx="15">
                  <c:v>0.76160012918204578</c:v>
                </c:pt>
                <c:pt idx="16">
                  <c:v>0.70456238599778542</c:v>
                </c:pt>
                <c:pt idx="17">
                  <c:v>1.1495288653312181</c:v>
                </c:pt>
                <c:pt idx="18">
                  <c:v>1.1495288653312181</c:v>
                </c:pt>
                <c:pt idx="19">
                  <c:v>1.2820732713089709</c:v>
                </c:pt>
                <c:pt idx="20">
                  <c:v>1.2820732713089709</c:v>
                </c:pt>
                <c:pt idx="21">
                  <c:v>1.3521528965411458</c:v>
                </c:pt>
                <c:pt idx="22">
                  <c:v>0.90935024723822921</c:v>
                </c:pt>
                <c:pt idx="23">
                  <c:v>1.4186876296322579</c:v>
                </c:pt>
                <c:pt idx="24">
                  <c:v>1.4186876296322579</c:v>
                </c:pt>
                <c:pt idx="25">
                  <c:v>1.4186876296322579</c:v>
                </c:pt>
                <c:pt idx="26">
                  <c:v>1.3910911031150623</c:v>
                </c:pt>
                <c:pt idx="27">
                  <c:v>1.3910911031150623</c:v>
                </c:pt>
                <c:pt idx="28">
                  <c:v>1.3910911031150623</c:v>
                </c:pt>
                <c:pt idx="29">
                  <c:v>1.5562580347012545</c:v>
                </c:pt>
                <c:pt idx="30">
                  <c:v>1.4260273977298557</c:v>
                </c:pt>
                <c:pt idx="31">
                  <c:v>1.4260273977298557</c:v>
                </c:pt>
                <c:pt idx="32">
                  <c:v>1.4211556200525703</c:v>
                </c:pt>
                <c:pt idx="33">
                  <c:v>1.4211556200525703</c:v>
                </c:pt>
                <c:pt idx="34">
                  <c:v>1.2665083976703053</c:v>
                </c:pt>
                <c:pt idx="35">
                  <c:v>1.2665083976703053</c:v>
                </c:pt>
                <c:pt idx="36">
                  <c:v>1.3644617511427199</c:v>
                </c:pt>
                <c:pt idx="37">
                  <c:v>1.3644617511427199</c:v>
                </c:pt>
                <c:pt idx="38">
                  <c:v>1.3504834383273134</c:v>
                </c:pt>
                <c:pt idx="39">
                  <c:v>1.8707637187591277</c:v>
                </c:pt>
                <c:pt idx="40">
                  <c:v>1.8424164776507472</c:v>
                </c:pt>
                <c:pt idx="41">
                  <c:v>2.2673332320009574</c:v>
                </c:pt>
                <c:pt idx="42">
                  <c:v>2.1410777861347285</c:v>
                </c:pt>
                <c:pt idx="43">
                  <c:v>2.0421248682087336</c:v>
                </c:pt>
                <c:pt idx="44">
                  <c:v>1.9815126896523521</c:v>
                </c:pt>
                <c:pt idx="45">
                  <c:v>2.1636782465530784</c:v>
                </c:pt>
                <c:pt idx="46">
                  <c:v>2.2428019584103933</c:v>
                </c:pt>
                <c:pt idx="47">
                  <c:v>2.0465728210367127</c:v>
                </c:pt>
                <c:pt idx="48">
                  <c:v>1.9774053417122055</c:v>
                </c:pt>
                <c:pt idx="49">
                  <c:v>1.9077465564594209</c:v>
                </c:pt>
                <c:pt idx="50">
                  <c:v>2.3860247619035952</c:v>
                </c:pt>
                <c:pt idx="51">
                  <c:v>2.0779738847109712</c:v>
                </c:pt>
                <c:pt idx="52">
                  <c:v>2.5810834860100949</c:v>
                </c:pt>
                <c:pt idx="53">
                  <c:v>1.9916569911609849</c:v>
                </c:pt>
                <c:pt idx="54">
                  <c:v>1.7561920424401887</c:v>
                </c:pt>
                <c:pt idx="55">
                  <c:v>1.7561920424401887</c:v>
                </c:pt>
                <c:pt idx="56">
                  <c:v>1.9353668073899879</c:v>
                </c:pt>
                <c:pt idx="57">
                  <c:v>1.9353668073899879</c:v>
                </c:pt>
                <c:pt idx="58">
                  <c:v>1.9353668073899879</c:v>
                </c:pt>
                <c:pt idx="59">
                  <c:v>1.9353668073899879</c:v>
                </c:pt>
                <c:pt idx="60">
                  <c:v>2.0015305128951373</c:v>
                </c:pt>
                <c:pt idx="61">
                  <c:v>1.5825813056122644</c:v>
                </c:pt>
                <c:pt idx="62">
                  <c:v>1.3329817445493459</c:v>
                </c:pt>
                <c:pt idx="63">
                  <c:v>1.3329817445493459</c:v>
                </c:pt>
                <c:pt idx="64">
                  <c:v>1.3329817445493459</c:v>
                </c:pt>
                <c:pt idx="65">
                  <c:v>1.3004020752631129</c:v>
                </c:pt>
                <c:pt idx="66">
                  <c:v>1.2697485816256233</c:v>
                </c:pt>
                <c:pt idx="67">
                  <c:v>1.4582456583054466</c:v>
                </c:pt>
                <c:pt idx="68">
                  <c:v>1.4714562098371662</c:v>
                </c:pt>
                <c:pt idx="69">
                  <c:v>1.3674484212098199</c:v>
                </c:pt>
              </c:numCache>
            </c:numRef>
          </c:val>
          <c:smooth val="0"/>
          <c:extLst>
            <c:ext xmlns:c16="http://schemas.microsoft.com/office/drawing/2014/chart" uri="{C3380CC4-5D6E-409C-BE32-E72D297353CC}">
              <c16:uniqueId val="{00000004-06C0-43A4-9838-51B91E7B7ECB}"/>
            </c:ext>
          </c:extLst>
        </c:ser>
        <c:ser>
          <c:idx val="5"/>
          <c:order val="3"/>
          <c:tx>
            <c:v>ENPP</c:v>
          </c:tx>
          <c:spPr>
            <a:ln w="28575" cap="rnd">
              <a:solidFill>
                <a:schemeClr val="accent6"/>
              </a:solidFill>
              <a:round/>
            </a:ln>
            <a:effectLst/>
          </c:spPr>
          <c:marker>
            <c:symbol val="none"/>
          </c:marker>
          <c:trendline>
            <c:spPr>
              <a:ln w="19050" cap="rnd">
                <a:solidFill>
                  <a:schemeClr val="accent6"/>
                </a:solidFill>
                <a:prstDash val="sysDot"/>
              </a:ln>
              <a:effectLst/>
            </c:spPr>
            <c:trendlineType val="poly"/>
            <c:order val="4"/>
            <c:dispRSqr val="0"/>
            <c:dispEq val="0"/>
          </c:trendline>
          <c:val>
            <c:numRef>
              <c:f>Summary!$F$80:$BW$80</c:f>
              <c:numCache>
                <c:formatCode>General</c:formatCode>
                <c:ptCount val="70"/>
                <c:pt idx="0">
                  <c:v>2.8733333333333335</c:v>
                </c:pt>
                <c:pt idx="1">
                  <c:v>2.706666666666667</c:v>
                </c:pt>
                <c:pt idx="2">
                  <c:v>2.706666666666667</c:v>
                </c:pt>
                <c:pt idx="3">
                  <c:v>2.48</c:v>
                </c:pt>
                <c:pt idx="4">
                  <c:v>2.0674999999999999</c:v>
                </c:pt>
                <c:pt idx="5">
                  <c:v>2.1074999999999999</c:v>
                </c:pt>
                <c:pt idx="6">
                  <c:v>2.1074999999999999</c:v>
                </c:pt>
                <c:pt idx="7">
                  <c:v>2.6116666666666668</c:v>
                </c:pt>
                <c:pt idx="8">
                  <c:v>2.6350000000000002</c:v>
                </c:pt>
                <c:pt idx="9">
                  <c:v>2.4933333333333336</c:v>
                </c:pt>
                <c:pt idx="10">
                  <c:v>2.4933333333333336</c:v>
                </c:pt>
                <c:pt idx="11">
                  <c:v>1.9383333333333335</c:v>
                </c:pt>
                <c:pt idx="12">
                  <c:v>2.4025000000000003</c:v>
                </c:pt>
                <c:pt idx="13">
                  <c:v>2.16</c:v>
                </c:pt>
                <c:pt idx="14">
                  <c:v>2.1825000000000001</c:v>
                </c:pt>
                <c:pt idx="15">
                  <c:v>2.1825000000000001</c:v>
                </c:pt>
                <c:pt idx="16">
                  <c:v>2.0475000000000003</c:v>
                </c:pt>
                <c:pt idx="17">
                  <c:v>2.2050000000000001</c:v>
                </c:pt>
                <c:pt idx="18">
                  <c:v>2.2050000000000001</c:v>
                </c:pt>
                <c:pt idx="19">
                  <c:v>2.5324999999999998</c:v>
                </c:pt>
                <c:pt idx="20">
                  <c:v>2.5324999999999998</c:v>
                </c:pt>
                <c:pt idx="21">
                  <c:v>3.0374999999999996</c:v>
                </c:pt>
                <c:pt idx="22">
                  <c:v>2.7679999999999998</c:v>
                </c:pt>
                <c:pt idx="23">
                  <c:v>2.4916666666666667</c:v>
                </c:pt>
                <c:pt idx="24">
                  <c:v>2.4916666666666667</c:v>
                </c:pt>
                <c:pt idx="25">
                  <c:v>2.4916666666666667</c:v>
                </c:pt>
                <c:pt idx="26">
                  <c:v>2.145</c:v>
                </c:pt>
                <c:pt idx="27">
                  <c:v>2.145</c:v>
                </c:pt>
                <c:pt idx="28">
                  <c:v>2.145</c:v>
                </c:pt>
                <c:pt idx="29">
                  <c:v>1.7939999999999998</c:v>
                </c:pt>
                <c:pt idx="30">
                  <c:v>1.6819999999999999</c:v>
                </c:pt>
                <c:pt idx="31">
                  <c:v>1.6819999999999999</c:v>
                </c:pt>
                <c:pt idx="32">
                  <c:v>1.6919999999999997</c:v>
                </c:pt>
                <c:pt idx="33">
                  <c:v>1.6919999999999997</c:v>
                </c:pt>
                <c:pt idx="34">
                  <c:v>1.6519999999999999</c:v>
                </c:pt>
                <c:pt idx="35">
                  <c:v>1.6519999999999999</c:v>
                </c:pt>
                <c:pt idx="36">
                  <c:v>1.732</c:v>
                </c:pt>
                <c:pt idx="37">
                  <c:v>1.9319999999999999</c:v>
                </c:pt>
                <c:pt idx="38">
                  <c:v>2.1399999999999997</c:v>
                </c:pt>
                <c:pt idx="39">
                  <c:v>2.524</c:v>
                </c:pt>
                <c:pt idx="40">
                  <c:v>2.6966666666666668</c:v>
                </c:pt>
                <c:pt idx="41">
                  <c:v>3.2866666666666666</c:v>
                </c:pt>
                <c:pt idx="42">
                  <c:v>3.3166666666666664</c:v>
                </c:pt>
                <c:pt idx="43">
                  <c:v>3.0614285714285714</c:v>
                </c:pt>
                <c:pt idx="44">
                  <c:v>2.7142857142857144</c:v>
                </c:pt>
                <c:pt idx="45">
                  <c:v>2.7185714285714289</c:v>
                </c:pt>
                <c:pt idx="46">
                  <c:v>2.8314285714285714</c:v>
                </c:pt>
                <c:pt idx="47">
                  <c:v>2.71</c:v>
                </c:pt>
                <c:pt idx="48">
                  <c:v>3.0214285714285714</c:v>
                </c:pt>
                <c:pt idx="49">
                  <c:v>2.8414285714285716</c:v>
                </c:pt>
                <c:pt idx="50">
                  <c:v>2.7028571428571424</c:v>
                </c:pt>
                <c:pt idx="51">
                  <c:v>2.9899999999999998</c:v>
                </c:pt>
                <c:pt idx="52">
                  <c:v>3.12</c:v>
                </c:pt>
                <c:pt idx="53">
                  <c:v>3.8600000000000003</c:v>
                </c:pt>
                <c:pt idx="54">
                  <c:v>4.05</c:v>
                </c:pt>
                <c:pt idx="55">
                  <c:v>4.05</c:v>
                </c:pt>
                <c:pt idx="56">
                  <c:v>4.5199999999999996</c:v>
                </c:pt>
                <c:pt idx="57">
                  <c:v>4.5199999999999996</c:v>
                </c:pt>
                <c:pt idx="58">
                  <c:v>4.5199999999999996</c:v>
                </c:pt>
                <c:pt idx="59">
                  <c:v>4.84</c:v>
                </c:pt>
                <c:pt idx="60">
                  <c:v>4.7871428571428565</c:v>
                </c:pt>
                <c:pt idx="61">
                  <c:v>4.4428571428571431</c:v>
                </c:pt>
                <c:pt idx="62">
                  <c:v>3.8737500000000002</c:v>
                </c:pt>
                <c:pt idx="63">
                  <c:v>3.8737500000000002</c:v>
                </c:pt>
                <c:pt idx="64">
                  <c:v>3.8737500000000002</c:v>
                </c:pt>
                <c:pt idx="65">
                  <c:v>3.80125</c:v>
                </c:pt>
                <c:pt idx="66">
                  <c:v>3.8325</c:v>
                </c:pt>
                <c:pt idx="67">
                  <c:v>3.8849999999999998</c:v>
                </c:pt>
                <c:pt idx="68">
                  <c:v>3.5974999999999997</c:v>
                </c:pt>
                <c:pt idx="69">
                  <c:v>3.49125</c:v>
                </c:pt>
              </c:numCache>
            </c:numRef>
          </c:val>
          <c:smooth val="0"/>
          <c:extLst>
            <c:ext xmlns:c16="http://schemas.microsoft.com/office/drawing/2014/chart" uri="{C3380CC4-5D6E-409C-BE32-E72D297353CC}">
              <c16:uniqueId val="{00000005-06C0-43A4-9838-51B91E7B7ECB}"/>
            </c:ext>
          </c:extLst>
        </c:ser>
        <c:ser>
          <c:idx val="1"/>
          <c:order val="4"/>
          <c:tx>
            <c:v>Democracy</c:v>
          </c:tx>
          <c:spPr>
            <a:ln w="28575" cap="rnd">
              <a:solidFill>
                <a:schemeClr val="accent2"/>
              </a:solidFill>
              <a:round/>
            </a:ln>
            <a:effectLst/>
          </c:spPr>
          <c:marker>
            <c:symbol val="none"/>
          </c:marker>
          <c:trendline>
            <c:spPr>
              <a:ln w="19050" cap="rnd">
                <a:solidFill>
                  <a:schemeClr val="accent2"/>
                </a:solidFill>
                <a:prstDash val="sysDot"/>
              </a:ln>
              <a:effectLst/>
            </c:spPr>
            <c:trendlineType val="poly"/>
            <c:order val="5"/>
            <c:dispRSqr val="0"/>
            <c:dispEq val="0"/>
          </c:trendline>
          <c:val>
            <c:numRef>
              <c:f>Summary!$F$82:$BW$82</c:f>
              <c:numCache>
                <c:formatCode>General</c:formatCode>
                <c:ptCount val="70"/>
                <c:pt idx="0">
                  <c:v>5.1428571428571432</c:v>
                </c:pt>
                <c:pt idx="1">
                  <c:v>5.2857142857142856</c:v>
                </c:pt>
                <c:pt idx="2">
                  <c:v>5.2857142857142856</c:v>
                </c:pt>
                <c:pt idx="3">
                  <c:v>5.4285714285714288</c:v>
                </c:pt>
                <c:pt idx="4">
                  <c:v>5.4285714285714288</c:v>
                </c:pt>
                <c:pt idx="5">
                  <c:v>5.4285714285714288</c:v>
                </c:pt>
                <c:pt idx="6">
                  <c:v>5.4285714285714288</c:v>
                </c:pt>
                <c:pt idx="7">
                  <c:v>5.4285714285714288</c:v>
                </c:pt>
                <c:pt idx="8">
                  <c:v>5.8571428571428568</c:v>
                </c:pt>
                <c:pt idx="9">
                  <c:v>6.4166249999999998</c:v>
                </c:pt>
                <c:pt idx="10">
                  <c:v>5.5832499999999996</c:v>
                </c:pt>
                <c:pt idx="11">
                  <c:v>5.5</c:v>
                </c:pt>
                <c:pt idx="12">
                  <c:v>5</c:v>
                </c:pt>
                <c:pt idx="13">
                  <c:v>5</c:v>
                </c:pt>
                <c:pt idx="14">
                  <c:v>4.375</c:v>
                </c:pt>
                <c:pt idx="15">
                  <c:v>4.375</c:v>
                </c:pt>
                <c:pt idx="16">
                  <c:v>4.375</c:v>
                </c:pt>
                <c:pt idx="17">
                  <c:v>4.375</c:v>
                </c:pt>
                <c:pt idx="18">
                  <c:v>4.375</c:v>
                </c:pt>
                <c:pt idx="19">
                  <c:v>4.375</c:v>
                </c:pt>
                <c:pt idx="20">
                  <c:v>4.375</c:v>
                </c:pt>
                <c:pt idx="21">
                  <c:v>3.375</c:v>
                </c:pt>
                <c:pt idx="22">
                  <c:v>3.625</c:v>
                </c:pt>
                <c:pt idx="23">
                  <c:v>4</c:v>
                </c:pt>
                <c:pt idx="24">
                  <c:v>3.625</c:v>
                </c:pt>
                <c:pt idx="25">
                  <c:v>3.75</c:v>
                </c:pt>
                <c:pt idx="26">
                  <c:v>3.75</c:v>
                </c:pt>
                <c:pt idx="27">
                  <c:v>3.5</c:v>
                </c:pt>
                <c:pt idx="28">
                  <c:v>3.5</c:v>
                </c:pt>
                <c:pt idx="29">
                  <c:v>2.625</c:v>
                </c:pt>
                <c:pt idx="30">
                  <c:v>2.375</c:v>
                </c:pt>
                <c:pt idx="31">
                  <c:v>2.375</c:v>
                </c:pt>
                <c:pt idx="32">
                  <c:v>2.375</c:v>
                </c:pt>
                <c:pt idx="33">
                  <c:v>2.625</c:v>
                </c:pt>
                <c:pt idx="34">
                  <c:v>2.625</c:v>
                </c:pt>
                <c:pt idx="35">
                  <c:v>2.625</c:v>
                </c:pt>
                <c:pt idx="36">
                  <c:v>2.625</c:v>
                </c:pt>
                <c:pt idx="37">
                  <c:v>2.625</c:v>
                </c:pt>
                <c:pt idx="38">
                  <c:v>3.125</c:v>
                </c:pt>
                <c:pt idx="39">
                  <c:v>3.625</c:v>
                </c:pt>
                <c:pt idx="40">
                  <c:v>4.625</c:v>
                </c:pt>
                <c:pt idx="41">
                  <c:v>4.625</c:v>
                </c:pt>
                <c:pt idx="42">
                  <c:v>5</c:v>
                </c:pt>
                <c:pt idx="43">
                  <c:v>5</c:v>
                </c:pt>
                <c:pt idx="44">
                  <c:v>5</c:v>
                </c:pt>
                <c:pt idx="45">
                  <c:v>5</c:v>
                </c:pt>
                <c:pt idx="46">
                  <c:v>5</c:v>
                </c:pt>
                <c:pt idx="47">
                  <c:v>5</c:v>
                </c:pt>
                <c:pt idx="48">
                  <c:v>5</c:v>
                </c:pt>
                <c:pt idx="49">
                  <c:v>4.875</c:v>
                </c:pt>
                <c:pt idx="50">
                  <c:v>4.875</c:v>
                </c:pt>
                <c:pt idx="51">
                  <c:v>5.125</c:v>
                </c:pt>
                <c:pt idx="52">
                  <c:v>5.125</c:v>
                </c:pt>
                <c:pt idx="53">
                  <c:v>5.25</c:v>
                </c:pt>
                <c:pt idx="54">
                  <c:v>4.5</c:v>
                </c:pt>
                <c:pt idx="55">
                  <c:v>4.375</c:v>
                </c:pt>
                <c:pt idx="56">
                  <c:v>4.5</c:v>
                </c:pt>
                <c:pt idx="57">
                  <c:v>4.5</c:v>
                </c:pt>
                <c:pt idx="58">
                  <c:v>5.375</c:v>
                </c:pt>
                <c:pt idx="59">
                  <c:v>5.625</c:v>
                </c:pt>
                <c:pt idx="60">
                  <c:v>6.25</c:v>
                </c:pt>
                <c:pt idx="61">
                  <c:v>5.75</c:v>
                </c:pt>
                <c:pt idx="62">
                  <c:v>5.875</c:v>
                </c:pt>
                <c:pt idx="63">
                  <c:v>5.875</c:v>
                </c:pt>
                <c:pt idx="64">
                  <c:v>5.875</c:v>
                </c:pt>
                <c:pt idx="65">
                  <c:v>6</c:v>
                </c:pt>
                <c:pt idx="66">
                  <c:v>6.125</c:v>
                </c:pt>
                <c:pt idx="67">
                  <c:v>7</c:v>
                </c:pt>
                <c:pt idx="68">
                  <c:v>7.5</c:v>
                </c:pt>
                <c:pt idx="69">
                  <c:v>7.5</c:v>
                </c:pt>
              </c:numCache>
            </c:numRef>
          </c:val>
          <c:smooth val="0"/>
          <c:extLst>
            <c:ext xmlns:c16="http://schemas.microsoft.com/office/drawing/2014/chart" uri="{C3380CC4-5D6E-409C-BE32-E72D297353CC}">
              <c16:uniqueId val="{00000008-06C0-43A4-9838-51B91E7B7ECB}"/>
            </c:ext>
          </c:extLst>
        </c:ser>
        <c:dLbls>
          <c:showLegendKey val="0"/>
          <c:showVal val="0"/>
          <c:showCatName val="0"/>
          <c:showSerName val="0"/>
          <c:showPercent val="0"/>
          <c:showBubbleSize val="0"/>
        </c:dLbls>
        <c:smooth val="0"/>
        <c:axId val="339470368"/>
        <c:axId val="339470760"/>
      </c:lineChart>
      <c:catAx>
        <c:axId val="339470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760"/>
        <c:crosses val="autoZero"/>
        <c:auto val="1"/>
        <c:lblAlgn val="ctr"/>
        <c:lblOffset val="100"/>
        <c:noMultiLvlLbl val="0"/>
      </c:catAx>
      <c:valAx>
        <c:axId val="33947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Degree of federalism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4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66675</xdr:colOff>
      <xdr:row>82</xdr:row>
      <xdr:rowOff>180975</xdr:rowOff>
    </xdr:from>
    <xdr:to>
      <xdr:col>6</xdr:col>
      <xdr:colOff>276225</xdr:colOff>
      <xdr:row>97</xdr:row>
      <xdr:rowOff>66675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xdr:colOff>
      <xdr:row>83</xdr:row>
      <xdr:rowOff>9525</xdr:rowOff>
    </xdr:from>
    <xdr:to>
      <xdr:col>19</xdr:col>
      <xdr:colOff>4762</xdr:colOff>
      <xdr:row>97</xdr:row>
      <xdr:rowOff>85725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157162</xdr:colOff>
      <xdr:row>83</xdr:row>
      <xdr:rowOff>9525</xdr:rowOff>
    </xdr:from>
    <xdr:to>
      <xdr:col>31</xdr:col>
      <xdr:colOff>157162</xdr:colOff>
      <xdr:row>97</xdr:row>
      <xdr:rowOff>85725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4762</xdr:colOff>
      <xdr:row>83</xdr:row>
      <xdr:rowOff>9525</xdr:rowOff>
    </xdr:from>
    <xdr:to>
      <xdr:col>44</xdr:col>
      <xdr:colOff>4762</xdr:colOff>
      <xdr:row>97</xdr:row>
      <xdr:rowOff>85725</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45</xdr:col>
      <xdr:colOff>14287</xdr:colOff>
      <xdr:row>83</xdr:row>
      <xdr:rowOff>0</xdr:rowOff>
    </xdr:from>
    <xdr:to>
      <xdr:col>57</xdr:col>
      <xdr:colOff>14287</xdr:colOff>
      <xdr:row>97</xdr:row>
      <xdr:rowOff>76200</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98</xdr:row>
      <xdr:rowOff>19050</xdr:rowOff>
    </xdr:from>
    <xdr:to>
      <xdr:col>6</xdr:col>
      <xdr:colOff>304800</xdr:colOff>
      <xdr:row>112</xdr:row>
      <xdr:rowOff>95250</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14287</xdr:colOff>
      <xdr:row>98</xdr:row>
      <xdr:rowOff>28575</xdr:rowOff>
    </xdr:from>
    <xdr:to>
      <xdr:col>19</xdr:col>
      <xdr:colOff>14287</xdr:colOff>
      <xdr:row>112</xdr:row>
      <xdr:rowOff>104775</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166687</xdr:colOff>
      <xdr:row>98</xdr:row>
      <xdr:rowOff>9525</xdr:rowOff>
    </xdr:from>
    <xdr:to>
      <xdr:col>31</xdr:col>
      <xdr:colOff>166687</xdr:colOff>
      <xdr:row>112</xdr:row>
      <xdr:rowOff>85725</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407987</xdr:colOff>
      <xdr:row>98</xdr:row>
      <xdr:rowOff>31749</xdr:rowOff>
    </xdr:from>
    <xdr:to>
      <xdr:col>50</xdr:col>
      <xdr:colOff>9525</xdr:colOff>
      <xdr:row>122</xdr:row>
      <xdr:rowOff>1</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104775</xdr:colOff>
      <xdr:row>122</xdr:row>
      <xdr:rowOff>171450</xdr:rowOff>
    </xdr:from>
    <xdr:to>
      <xdr:col>26</xdr:col>
      <xdr:colOff>144463</xdr:colOff>
      <xdr:row>146</xdr:row>
      <xdr:rowOff>139702</xdr:rowOff>
    </xdr:to>
    <xdr:graphicFrame macro="">
      <xdr:nvGraphicFramePr>
        <xdr:cNvPr id="15" name="Chart 14">
          <a:extLst>
            <a:ext uri="{FF2B5EF4-FFF2-40B4-BE49-F238E27FC236}">
              <a16:creationId xmlns:a16="http://schemas.microsoft.com/office/drawing/2014/main" id="{88A5C9C3-6B87-4DC7-B89E-25551B97F5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26</xdr:col>
      <xdr:colOff>428625</xdr:colOff>
      <xdr:row>122</xdr:row>
      <xdr:rowOff>171450</xdr:rowOff>
    </xdr:from>
    <xdr:to>
      <xdr:col>45</xdr:col>
      <xdr:colOff>30163</xdr:colOff>
      <xdr:row>146</xdr:row>
      <xdr:rowOff>142877</xdr:rowOff>
    </xdr:to>
    <xdr:graphicFrame macro="">
      <xdr:nvGraphicFramePr>
        <xdr:cNvPr id="20" name="Chart 19">
          <a:extLst>
            <a:ext uri="{FF2B5EF4-FFF2-40B4-BE49-F238E27FC236}">
              <a16:creationId xmlns:a16="http://schemas.microsoft.com/office/drawing/2014/main" id="{47D55F97-1687-4F33-966B-7EDA332B3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127000</xdr:colOff>
      <xdr:row>147</xdr:row>
      <xdr:rowOff>177800</xdr:rowOff>
    </xdr:from>
    <xdr:to>
      <xdr:col>26</xdr:col>
      <xdr:colOff>173038</xdr:colOff>
      <xdr:row>171</xdr:row>
      <xdr:rowOff>146052</xdr:rowOff>
    </xdr:to>
    <xdr:graphicFrame macro="">
      <xdr:nvGraphicFramePr>
        <xdr:cNvPr id="18" name="Chart 17">
          <a:extLst>
            <a:ext uri="{FF2B5EF4-FFF2-40B4-BE49-F238E27FC236}">
              <a16:creationId xmlns:a16="http://schemas.microsoft.com/office/drawing/2014/main" id="{D86A16DC-A6EF-4563-BAFE-5EC477D1B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27</xdr:col>
      <xdr:colOff>0</xdr:colOff>
      <xdr:row>148</xdr:row>
      <xdr:rowOff>3175</xdr:rowOff>
    </xdr:from>
    <xdr:to>
      <xdr:col>45</xdr:col>
      <xdr:colOff>46038</xdr:colOff>
      <xdr:row>171</xdr:row>
      <xdr:rowOff>171452</xdr:rowOff>
    </xdr:to>
    <xdr:graphicFrame macro="">
      <xdr:nvGraphicFramePr>
        <xdr:cNvPr id="19" name="Chart 18">
          <a:extLst>
            <a:ext uri="{FF2B5EF4-FFF2-40B4-BE49-F238E27FC236}">
              <a16:creationId xmlns:a16="http://schemas.microsoft.com/office/drawing/2014/main" id="{B5E8534E-75B7-413B-84A7-39EA6403CB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51</xdr:col>
      <xdr:colOff>0</xdr:colOff>
      <xdr:row>97</xdr:row>
      <xdr:rowOff>177800</xdr:rowOff>
    </xdr:from>
    <xdr:to>
      <xdr:col>69</xdr:col>
      <xdr:colOff>11113</xdr:colOff>
      <xdr:row>121</xdr:row>
      <xdr:rowOff>146052</xdr:rowOff>
    </xdr:to>
    <xdr:graphicFrame macro="">
      <xdr:nvGraphicFramePr>
        <xdr:cNvPr id="16" name="Chart 15">
          <a:extLst>
            <a:ext uri="{FF2B5EF4-FFF2-40B4-BE49-F238E27FC236}">
              <a16:creationId xmlns:a16="http://schemas.microsoft.com/office/drawing/2014/main" id="{B3A7F8BC-6635-4266-805E-E917F82DC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46</xdr:col>
      <xdr:colOff>0</xdr:colOff>
      <xdr:row>122</xdr:row>
      <xdr:rowOff>177800</xdr:rowOff>
    </xdr:from>
    <xdr:to>
      <xdr:col>64</xdr:col>
      <xdr:colOff>46038</xdr:colOff>
      <xdr:row>146</xdr:row>
      <xdr:rowOff>146052</xdr:rowOff>
    </xdr:to>
    <xdr:graphicFrame macro="">
      <xdr:nvGraphicFramePr>
        <xdr:cNvPr id="21" name="Chart 20">
          <a:extLst>
            <a:ext uri="{FF2B5EF4-FFF2-40B4-BE49-F238E27FC236}">
              <a16:creationId xmlns:a16="http://schemas.microsoft.com/office/drawing/2014/main" id="{86A74322-2C80-43AC-8CF7-2A21601BE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46</xdr:col>
      <xdr:colOff>0</xdr:colOff>
      <xdr:row>148</xdr:row>
      <xdr:rowOff>12700</xdr:rowOff>
    </xdr:from>
    <xdr:to>
      <xdr:col>64</xdr:col>
      <xdr:colOff>33338</xdr:colOff>
      <xdr:row>171</xdr:row>
      <xdr:rowOff>180977</xdr:rowOff>
    </xdr:to>
    <xdr:graphicFrame macro="">
      <xdr:nvGraphicFramePr>
        <xdr:cNvPr id="22" name="Chart 21">
          <a:extLst>
            <a:ext uri="{FF2B5EF4-FFF2-40B4-BE49-F238E27FC236}">
              <a16:creationId xmlns:a16="http://schemas.microsoft.com/office/drawing/2014/main" id="{EFEEFFB6-C975-478A-8796-0ADA9CF374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7"/>
  <sheetViews>
    <sheetView view="pageLayout" topLeftCell="A28" zoomScaleNormal="100" workbookViewId="0">
      <selection activeCell="C33" sqref="C33"/>
    </sheetView>
  </sheetViews>
  <sheetFormatPr defaultColWidth="9" defaultRowHeight="12.75" x14ac:dyDescent="0.2"/>
  <cols>
    <col min="1" max="1" width="107.28515625" style="34" customWidth="1"/>
    <col min="2" max="2" width="9" style="34"/>
    <col min="3" max="3" width="102.28515625" style="34" customWidth="1"/>
    <col min="4" max="16384" width="9" style="34"/>
  </cols>
  <sheetData>
    <row r="1" spans="1:3" ht="24" customHeight="1" x14ac:dyDescent="0.2">
      <c r="A1" s="51" t="s">
        <v>226</v>
      </c>
      <c r="B1" s="46" t="s">
        <v>5</v>
      </c>
      <c r="C1" s="46" t="s">
        <v>164</v>
      </c>
    </row>
    <row r="2" spans="1:3" ht="24" customHeight="1" x14ac:dyDescent="0.2">
      <c r="A2" s="117" t="s">
        <v>165</v>
      </c>
      <c r="B2" s="118"/>
      <c r="C2" s="119"/>
    </row>
    <row r="3" spans="1:3" ht="24" customHeight="1" x14ac:dyDescent="0.2">
      <c r="A3" s="52" t="s">
        <v>313</v>
      </c>
      <c r="B3" s="29">
        <v>0.5</v>
      </c>
      <c r="C3" s="29" t="s">
        <v>204</v>
      </c>
    </row>
    <row r="4" spans="1:3" ht="24" customHeight="1" x14ac:dyDescent="0.2">
      <c r="A4" s="52" t="s">
        <v>162</v>
      </c>
      <c r="B4" s="29">
        <v>1</v>
      </c>
      <c r="C4" s="29" t="s">
        <v>314</v>
      </c>
    </row>
    <row r="5" spans="1:3" ht="24" customHeight="1" x14ac:dyDescent="0.2">
      <c r="A5" s="52" t="s">
        <v>221</v>
      </c>
      <c r="B5" s="29">
        <v>1.5</v>
      </c>
      <c r="C5" s="29"/>
    </row>
    <row r="6" spans="1:3" ht="24" customHeight="1" x14ac:dyDescent="0.2">
      <c r="A6" s="52" t="s">
        <v>163</v>
      </c>
      <c r="B6" s="29">
        <v>2</v>
      </c>
      <c r="C6" s="29" t="s">
        <v>315</v>
      </c>
    </row>
    <row r="7" spans="1:3" ht="24" customHeight="1" x14ac:dyDescent="0.2">
      <c r="A7" s="117" t="s">
        <v>6</v>
      </c>
      <c r="B7" s="118"/>
      <c r="C7" s="119"/>
    </row>
    <row r="8" spans="1:3" ht="24" customHeight="1" x14ac:dyDescent="0.2">
      <c r="A8" s="53" t="s">
        <v>206</v>
      </c>
      <c r="B8" s="47">
        <v>-0.5</v>
      </c>
      <c r="C8" s="47"/>
    </row>
    <row r="9" spans="1:3" ht="24" customHeight="1" x14ac:dyDescent="0.2">
      <c r="A9" s="53" t="s">
        <v>316</v>
      </c>
      <c r="B9" s="47">
        <v>-1</v>
      </c>
      <c r="C9" s="47"/>
    </row>
    <row r="10" spans="1:3" ht="24" customHeight="1" x14ac:dyDescent="0.2">
      <c r="A10" s="120" t="s">
        <v>41</v>
      </c>
      <c r="B10" s="121"/>
      <c r="C10" s="122"/>
    </row>
    <row r="11" spans="1:3" ht="24" customHeight="1" x14ac:dyDescent="0.2">
      <c r="A11" s="53" t="s">
        <v>222</v>
      </c>
      <c r="B11" s="47">
        <v>0.5</v>
      </c>
      <c r="C11" s="47"/>
    </row>
    <row r="12" spans="1:3" ht="24" customHeight="1" x14ac:dyDescent="0.2">
      <c r="A12" s="53" t="s">
        <v>205</v>
      </c>
      <c r="B12" s="47">
        <v>1</v>
      </c>
      <c r="C12" s="47" t="s">
        <v>223</v>
      </c>
    </row>
    <row r="13" spans="1:3" ht="24" customHeight="1" x14ac:dyDescent="0.2">
      <c r="A13" s="117" t="s">
        <v>10</v>
      </c>
      <c r="B13" s="118"/>
      <c r="C13" s="119"/>
    </row>
    <row r="14" spans="1:3" ht="24" customHeight="1" x14ac:dyDescent="0.2">
      <c r="A14" s="52" t="s">
        <v>306</v>
      </c>
      <c r="B14" s="29">
        <v>1</v>
      </c>
      <c r="C14" s="29" t="s">
        <v>318</v>
      </c>
    </row>
    <row r="15" spans="1:3" ht="24" customHeight="1" x14ac:dyDescent="0.2">
      <c r="A15" s="51" t="s">
        <v>294</v>
      </c>
      <c r="B15" s="46" t="s">
        <v>5</v>
      </c>
      <c r="C15" s="46" t="s">
        <v>164</v>
      </c>
    </row>
    <row r="16" spans="1:3" ht="24" customHeight="1" x14ac:dyDescent="0.2">
      <c r="A16" s="53" t="s">
        <v>207</v>
      </c>
      <c r="B16" s="29">
        <v>4</v>
      </c>
      <c r="C16" s="29"/>
    </row>
    <row r="17" spans="1:3" ht="24" customHeight="1" x14ac:dyDescent="0.2">
      <c r="A17" s="53" t="s">
        <v>279</v>
      </c>
      <c r="B17" s="29">
        <v>3</v>
      </c>
      <c r="C17" s="29"/>
    </row>
    <row r="18" spans="1:3" ht="24" customHeight="1" x14ac:dyDescent="0.2">
      <c r="A18" s="53" t="s">
        <v>180</v>
      </c>
      <c r="B18" s="29">
        <v>2</v>
      </c>
      <c r="C18" s="29" t="s">
        <v>224</v>
      </c>
    </row>
    <row r="19" spans="1:3" ht="24" customHeight="1" x14ac:dyDescent="0.2">
      <c r="A19" s="53" t="s">
        <v>391</v>
      </c>
      <c r="B19" s="29">
        <v>1</v>
      </c>
      <c r="C19" s="29" t="s">
        <v>212</v>
      </c>
    </row>
    <row r="20" spans="1:3" ht="24" customHeight="1" x14ac:dyDescent="0.2">
      <c r="A20" s="53" t="s">
        <v>169</v>
      </c>
      <c r="B20" s="54">
        <v>0</v>
      </c>
      <c r="C20" s="54"/>
    </row>
    <row r="21" spans="1:3" ht="24" customHeight="1" x14ac:dyDescent="0.2">
      <c r="A21" s="53" t="s">
        <v>170</v>
      </c>
      <c r="B21" s="54">
        <v>-1</v>
      </c>
      <c r="C21" s="54"/>
    </row>
    <row r="22" spans="1:3" ht="24" customHeight="1" x14ac:dyDescent="0.2">
      <c r="A22" s="123" t="s">
        <v>172</v>
      </c>
      <c r="B22" s="124"/>
      <c r="C22" s="55" t="s">
        <v>225</v>
      </c>
    </row>
    <row r="23" spans="1:3" ht="24" customHeight="1" x14ac:dyDescent="0.2">
      <c r="A23" s="53" t="s">
        <v>293</v>
      </c>
      <c r="B23" s="48" t="s">
        <v>317</v>
      </c>
      <c r="C23" s="29" t="s">
        <v>319</v>
      </c>
    </row>
    <row r="24" spans="1:3" ht="24" customHeight="1" x14ac:dyDescent="0.2">
      <c r="A24" s="53" t="s">
        <v>320</v>
      </c>
      <c r="B24" s="54">
        <v>1</v>
      </c>
      <c r="C24" s="54" t="s">
        <v>267</v>
      </c>
    </row>
    <row r="25" spans="1:3" ht="24" customHeight="1" x14ac:dyDescent="0.2">
      <c r="A25" s="53" t="s">
        <v>321</v>
      </c>
      <c r="B25" s="54">
        <v>0.5</v>
      </c>
      <c r="C25" s="54"/>
    </row>
    <row r="26" spans="1:3" ht="24" customHeight="1" x14ac:dyDescent="0.2">
      <c r="A26" s="53" t="s">
        <v>171</v>
      </c>
      <c r="B26" s="54">
        <v>0.25</v>
      </c>
      <c r="C26" s="54"/>
    </row>
    <row r="27" spans="1:3" ht="24" customHeight="1" x14ac:dyDescent="0.2">
      <c r="A27" s="53" t="s">
        <v>392</v>
      </c>
      <c r="B27" s="56">
        <v>1</v>
      </c>
      <c r="C27" s="54"/>
    </row>
    <row r="28" spans="1:3" ht="24" customHeight="1" x14ac:dyDescent="0.2">
      <c r="A28" s="51" t="s">
        <v>272</v>
      </c>
      <c r="B28" s="46" t="s">
        <v>5</v>
      </c>
      <c r="C28" s="46" t="s">
        <v>164</v>
      </c>
    </row>
    <row r="29" spans="1:3" ht="24" customHeight="1" x14ac:dyDescent="0.2">
      <c r="A29" s="29" t="s">
        <v>307</v>
      </c>
      <c r="B29" s="49" t="s">
        <v>291</v>
      </c>
      <c r="C29" s="57" t="s">
        <v>388</v>
      </c>
    </row>
    <row r="30" spans="1:3" ht="24" customHeight="1" x14ac:dyDescent="0.2">
      <c r="A30" s="29" t="s">
        <v>308</v>
      </c>
      <c r="B30" s="49" t="s">
        <v>273</v>
      </c>
      <c r="C30" s="55" t="s">
        <v>389</v>
      </c>
    </row>
    <row r="31" spans="1:3" ht="24" customHeight="1" x14ac:dyDescent="0.2">
      <c r="A31" s="29" t="s">
        <v>309</v>
      </c>
      <c r="B31" s="49" t="s">
        <v>386</v>
      </c>
      <c r="C31" s="57" t="s">
        <v>390</v>
      </c>
    </row>
    <row r="32" spans="1:3" ht="24" customHeight="1" x14ac:dyDescent="0.2">
      <c r="A32" s="29" t="s">
        <v>705</v>
      </c>
      <c r="B32" s="49" t="s">
        <v>402</v>
      </c>
      <c r="C32" s="57" t="s">
        <v>706</v>
      </c>
    </row>
    <row r="33" spans="1:3" ht="24" customHeight="1" x14ac:dyDescent="0.2">
      <c r="A33" s="29" t="s">
        <v>401</v>
      </c>
      <c r="B33" s="49" t="s">
        <v>399</v>
      </c>
      <c r="C33" s="57" t="s">
        <v>400</v>
      </c>
    </row>
    <row r="34" spans="1:3" ht="24" customHeight="1" x14ac:dyDescent="0.2">
      <c r="A34" s="29" t="s">
        <v>702</v>
      </c>
      <c r="B34" s="49" t="s">
        <v>387</v>
      </c>
      <c r="C34" s="57" t="s">
        <v>703</v>
      </c>
    </row>
    <row r="35" spans="1:3" ht="15" customHeight="1" x14ac:dyDescent="0.2">
      <c r="A35" s="87" t="s">
        <v>268</v>
      </c>
      <c r="B35" s="87"/>
      <c r="C35" s="87"/>
    </row>
    <row r="36" spans="1:3" ht="67.5" customHeight="1" x14ac:dyDescent="0.2">
      <c r="A36" s="116" t="s">
        <v>396</v>
      </c>
      <c r="B36" s="116"/>
      <c r="C36" s="116"/>
    </row>
    <row r="37" spans="1:3" ht="64.5" customHeight="1" x14ac:dyDescent="0.2">
      <c r="A37" s="50"/>
    </row>
  </sheetData>
  <mergeCells count="6">
    <mergeCell ref="A36:C36"/>
    <mergeCell ref="A2:C2"/>
    <mergeCell ref="A7:C7"/>
    <mergeCell ref="A10:C10"/>
    <mergeCell ref="A13:C13"/>
    <mergeCell ref="A22:B22"/>
  </mergeCells>
  <pageMargins left="0.70866141732283472" right="0.70866141732283472" top="0.74803149606299213" bottom="0.74803149606299213" header="0.31496062992125984" footer="0.31496062992125984"/>
  <pageSetup paperSize="9" scale="56" orientation="landscape" r:id="rId1"/>
  <headerFooter>
    <oddHeader>&amp;LCODEBOOK - FEDERAL AND ELECTORAL INDICES &amp;RAPRIL 2019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1"/>
  <sheetViews>
    <sheetView view="pageLayout" topLeftCell="A7" zoomScaleNormal="100" workbookViewId="0">
      <selection activeCell="B10" sqref="B10"/>
    </sheetView>
  </sheetViews>
  <sheetFormatPr defaultColWidth="9" defaultRowHeight="15" x14ac:dyDescent="0.25"/>
  <cols>
    <col min="1" max="1" width="30.7109375" style="64" customWidth="1"/>
    <col min="2" max="2" width="24.140625" style="64" customWidth="1"/>
    <col min="3" max="3" width="6.85546875" style="64" customWidth="1"/>
    <col min="4" max="4" width="20.7109375" style="64" customWidth="1"/>
    <col min="5" max="5" width="8.85546875" style="64" customWidth="1"/>
    <col min="6" max="6" width="20.7109375" style="64" customWidth="1"/>
    <col min="7" max="7" width="7.28515625" style="64" customWidth="1"/>
    <col min="8" max="8" width="29.28515625" style="64" customWidth="1"/>
    <col min="9" max="9" width="7.28515625" style="64" customWidth="1"/>
    <col min="10" max="10" width="20.7109375" style="64" customWidth="1"/>
    <col min="11" max="11" width="8.42578125" style="64" customWidth="1"/>
    <col min="12" max="12" width="19.42578125" style="64" customWidth="1"/>
    <col min="13" max="13" width="8.42578125" style="64" customWidth="1"/>
    <col min="14" max="14" width="20.7109375" style="64" customWidth="1"/>
    <col min="15" max="15" width="7" style="64" customWidth="1"/>
    <col min="16" max="16384" width="9" style="64"/>
  </cols>
  <sheetData>
    <row r="1" spans="1:15" s="63" customFormat="1" x14ac:dyDescent="0.25">
      <c r="A1" s="27" t="s">
        <v>0</v>
      </c>
      <c r="B1" s="27" t="s">
        <v>49</v>
      </c>
      <c r="C1" s="27" t="s">
        <v>4</v>
      </c>
      <c r="D1" s="27">
        <v>1972</v>
      </c>
      <c r="E1" s="27" t="s">
        <v>5</v>
      </c>
      <c r="F1" s="27">
        <v>1978</v>
      </c>
      <c r="G1" s="27"/>
      <c r="H1" s="27" t="s">
        <v>58</v>
      </c>
      <c r="I1" s="27"/>
      <c r="J1" s="27">
        <v>1988</v>
      </c>
      <c r="K1" s="27"/>
      <c r="L1" s="27">
        <v>2010</v>
      </c>
      <c r="M1" s="27"/>
      <c r="N1" s="27">
        <v>2015</v>
      </c>
      <c r="O1" s="27"/>
    </row>
    <row r="2" spans="1:15" ht="75" customHeight="1" x14ac:dyDescent="0.25">
      <c r="A2" s="8" t="s">
        <v>3</v>
      </c>
      <c r="B2" s="8" t="s">
        <v>50</v>
      </c>
      <c r="C2" s="8">
        <v>0</v>
      </c>
      <c r="D2" s="8" t="s">
        <v>13</v>
      </c>
      <c r="E2" s="8">
        <v>0</v>
      </c>
      <c r="F2" s="8" t="s">
        <v>13</v>
      </c>
      <c r="G2" s="8">
        <v>0</v>
      </c>
      <c r="H2" s="8" t="s">
        <v>368</v>
      </c>
      <c r="I2" s="8">
        <v>2</v>
      </c>
      <c r="J2" s="8" t="s">
        <v>156</v>
      </c>
      <c r="K2" s="8">
        <v>2</v>
      </c>
      <c r="L2" s="8" t="s">
        <v>156</v>
      </c>
      <c r="M2" s="8">
        <v>2</v>
      </c>
      <c r="N2" s="8" t="s">
        <v>156</v>
      </c>
      <c r="O2" s="8">
        <v>2</v>
      </c>
    </row>
    <row r="3" spans="1:15" ht="122.25" customHeight="1" x14ac:dyDescent="0.25">
      <c r="A3" s="8" t="s">
        <v>6</v>
      </c>
      <c r="B3" s="8" t="s">
        <v>42</v>
      </c>
      <c r="C3" s="8">
        <v>-1</v>
      </c>
      <c r="D3" s="8" t="s">
        <v>369</v>
      </c>
      <c r="E3" s="8">
        <v>-1</v>
      </c>
      <c r="F3" s="8" t="s">
        <v>55</v>
      </c>
      <c r="G3" s="8">
        <v>-1</v>
      </c>
      <c r="H3" s="8" t="s">
        <v>370</v>
      </c>
      <c r="I3" s="8">
        <v>-0.5</v>
      </c>
      <c r="J3" s="8" t="s">
        <v>156</v>
      </c>
      <c r="K3" s="8">
        <v>-0.5</v>
      </c>
      <c r="L3" s="8" t="s">
        <v>156</v>
      </c>
      <c r="M3" s="8">
        <v>-0.5</v>
      </c>
      <c r="N3" s="8" t="s">
        <v>156</v>
      </c>
      <c r="O3" s="8">
        <v>-0.5</v>
      </c>
    </row>
    <row r="4" spans="1:15" ht="75" customHeight="1" x14ac:dyDescent="0.25">
      <c r="A4" s="8" t="s">
        <v>41</v>
      </c>
      <c r="B4" s="8" t="s">
        <v>52</v>
      </c>
      <c r="C4" s="8">
        <v>1</v>
      </c>
      <c r="D4" s="65" t="s">
        <v>305</v>
      </c>
      <c r="E4" s="8">
        <v>0</v>
      </c>
      <c r="F4" s="8" t="s">
        <v>54</v>
      </c>
      <c r="G4" s="8">
        <v>0</v>
      </c>
      <c r="H4" s="8" t="s">
        <v>54</v>
      </c>
      <c r="I4" s="8">
        <v>0</v>
      </c>
      <c r="J4" s="8" t="s">
        <v>59</v>
      </c>
      <c r="K4" s="8">
        <v>0</v>
      </c>
      <c r="L4" s="8" t="s">
        <v>59</v>
      </c>
      <c r="M4" s="8">
        <v>0</v>
      </c>
      <c r="N4" s="8" t="s">
        <v>59</v>
      </c>
      <c r="O4" s="8">
        <v>0</v>
      </c>
    </row>
    <row r="5" spans="1:15" ht="82.5" customHeight="1" x14ac:dyDescent="0.25">
      <c r="A5" s="8" t="s">
        <v>10</v>
      </c>
      <c r="B5" s="8" t="s">
        <v>53</v>
      </c>
      <c r="C5" s="8">
        <v>0</v>
      </c>
      <c r="D5" s="8" t="s">
        <v>365</v>
      </c>
      <c r="E5" s="8">
        <v>1</v>
      </c>
      <c r="F5" s="11" t="s">
        <v>366</v>
      </c>
      <c r="G5" s="8">
        <v>0.5</v>
      </c>
      <c r="H5" s="8" t="s">
        <v>59</v>
      </c>
      <c r="I5" s="8">
        <v>0.5</v>
      </c>
      <c r="J5" s="8" t="s">
        <v>59</v>
      </c>
      <c r="K5" s="8">
        <v>0.5</v>
      </c>
      <c r="L5" s="8" t="s">
        <v>182</v>
      </c>
      <c r="M5" s="8">
        <v>0.25</v>
      </c>
      <c r="N5" s="8" t="s">
        <v>275</v>
      </c>
      <c r="O5" s="8">
        <v>0.5</v>
      </c>
    </row>
    <row r="6" spans="1:15" ht="24.95" customHeight="1" x14ac:dyDescent="0.25">
      <c r="A6" s="7" t="s">
        <v>35</v>
      </c>
      <c r="B6" s="9"/>
      <c r="C6" s="9">
        <f>SUM(C2:C5)</f>
        <v>0</v>
      </c>
      <c r="D6" s="9"/>
      <c r="E6" s="9">
        <f>SUM(E2:E5)</f>
        <v>0</v>
      </c>
      <c r="F6" s="9"/>
      <c r="G6" s="9">
        <f>SUM(G2:G5)</f>
        <v>-0.5</v>
      </c>
      <c r="H6" s="9"/>
      <c r="I6" s="9">
        <f>SUM(I2:I5)</f>
        <v>2</v>
      </c>
      <c r="J6" s="9"/>
      <c r="K6" s="9">
        <f>SUM(K2:K5)</f>
        <v>2</v>
      </c>
      <c r="L6" s="9"/>
      <c r="M6" s="9">
        <f>SUM(M2:M5)</f>
        <v>1.75</v>
      </c>
      <c r="N6" s="9"/>
      <c r="O6" s="9">
        <f>SUM(O2:O5)</f>
        <v>2</v>
      </c>
    </row>
    <row r="7" spans="1:15" ht="73.5" customHeight="1" x14ac:dyDescent="0.25">
      <c r="A7" s="8" t="s">
        <v>199</v>
      </c>
      <c r="B7" s="62" t="s">
        <v>13</v>
      </c>
      <c r="C7" s="59">
        <v>0</v>
      </c>
      <c r="D7" s="62" t="s">
        <v>13</v>
      </c>
      <c r="E7" s="59">
        <v>0</v>
      </c>
      <c r="F7" s="62" t="s">
        <v>13</v>
      </c>
      <c r="G7" s="59">
        <v>0</v>
      </c>
      <c r="H7" s="8" t="s">
        <v>183</v>
      </c>
      <c r="I7" s="59">
        <v>2</v>
      </c>
      <c r="J7" s="62" t="s">
        <v>274</v>
      </c>
      <c r="K7" s="59">
        <v>1.5</v>
      </c>
      <c r="L7" s="62" t="s">
        <v>367</v>
      </c>
      <c r="M7" s="59">
        <v>2</v>
      </c>
      <c r="N7" s="8" t="s">
        <v>183</v>
      </c>
      <c r="O7" s="59">
        <v>2</v>
      </c>
    </row>
    <row r="8" spans="1:15" ht="76.5" customHeight="1" x14ac:dyDescent="0.25">
      <c r="A8" s="8" t="s">
        <v>179</v>
      </c>
      <c r="B8" s="62" t="s">
        <v>13</v>
      </c>
      <c r="C8" s="8"/>
      <c r="D8" s="62" t="s">
        <v>13</v>
      </c>
      <c r="E8" s="8"/>
      <c r="F8" s="62" t="s">
        <v>13</v>
      </c>
      <c r="G8" s="8"/>
      <c r="H8" s="62" t="s">
        <v>13</v>
      </c>
      <c r="I8" s="8"/>
      <c r="J8" s="62" t="s">
        <v>13</v>
      </c>
      <c r="K8" s="8"/>
      <c r="L8" s="62" t="s">
        <v>13</v>
      </c>
      <c r="M8" s="8"/>
      <c r="N8" s="62" t="s">
        <v>13</v>
      </c>
      <c r="O8" s="8"/>
    </row>
    <row r="9" spans="1:15" ht="30.75" customHeight="1" x14ac:dyDescent="0.25">
      <c r="A9" s="7" t="s">
        <v>332</v>
      </c>
      <c r="B9" s="28"/>
      <c r="C9" s="28">
        <f>SUM(C7:C8)</f>
        <v>0</v>
      </c>
      <c r="D9" s="28"/>
      <c r="E9" s="28">
        <f>SUM(E7:E8)</f>
        <v>0</v>
      </c>
      <c r="F9" s="28"/>
      <c r="G9" s="28">
        <f>SUM(G7:G8)</f>
        <v>0</v>
      </c>
      <c r="H9" s="28"/>
      <c r="I9" s="28">
        <f>SUM(I7:I8)</f>
        <v>2</v>
      </c>
      <c r="J9" s="28"/>
      <c r="K9" s="28">
        <f>SUM(K7:K8)</f>
        <v>1.5</v>
      </c>
      <c r="L9" s="28"/>
      <c r="M9" s="28">
        <f>SUM(M7:M8)</f>
        <v>2</v>
      </c>
      <c r="N9" s="28"/>
      <c r="O9" s="28">
        <f>SUM(O7:O8)</f>
        <v>2</v>
      </c>
    </row>
    <row r="10" spans="1:15" ht="178.5" customHeight="1" x14ac:dyDescent="0.25">
      <c r="A10" s="10" t="s">
        <v>328</v>
      </c>
      <c r="B10" s="8" t="s">
        <v>51</v>
      </c>
      <c r="C10" s="8">
        <v>0</v>
      </c>
      <c r="D10" s="8" t="s">
        <v>56</v>
      </c>
      <c r="E10" s="8">
        <v>0</v>
      </c>
      <c r="F10" s="8" t="s">
        <v>57</v>
      </c>
      <c r="G10" s="8">
        <v>1</v>
      </c>
      <c r="H10" s="8" t="s">
        <v>59</v>
      </c>
      <c r="I10" s="8">
        <v>1</v>
      </c>
      <c r="J10" s="8" t="s">
        <v>310</v>
      </c>
      <c r="K10" s="8">
        <v>1</v>
      </c>
      <c r="L10" s="8" t="s">
        <v>371</v>
      </c>
      <c r="M10" s="8">
        <v>1</v>
      </c>
      <c r="N10" s="8" t="s">
        <v>59</v>
      </c>
      <c r="O10" s="8">
        <v>1</v>
      </c>
    </row>
    <row r="11" spans="1:15" ht="42.75" customHeight="1" x14ac:dyDescent="0.25">
      <c r="A11" s="7" t="s">
        <v>292</v>
      </c>
      <c r="B11" s="28"/>
      <c r="C11" s="28">
        <v>0</v>
      </c>
      <c r="D11" s="28"/>
      <c r="E11" s="28">
        <v>0</v>
      </c>
      <c r="F11" s="28"/>
      <c r="G11" s="28">
        <v>10</v>
      </c>
      <c r="H11" s="28"/>
      <c r="I11" s="28">
        <v>10</v>
      </c>
      <c r="J11" s="28"/>
      <c r="K11" s="28">
        <v>10</v>
      </c>
      <c r="L11" s="28"/>
      <c r="M11" s="28">
        <v>10</v>
      </c>
      <c r="N11" s="28"/>
      <c r="O11" s="28">
        <v>10</v>
      </c>
    </row>
  </sheetData>
  <pageMargins left="0.7" right="0.7" top="0.75" bottom="0.75" header="0.3" footer="0.3"/>
  <pageSetup paperSize="8" scale="75" orientation="landscape" r:id="rId1"/>
  <headerFooter>
    <oddHeader>&amp;LSRI LANKA - FEDERAL AND ELECTION INDICES&amp;RApril 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C4230-1D8D-4FC0-8179-BE25E35B4E63}">
  <sheetPr>
    <pageSetUpPr fitToPage="1"/>
  </sheetPr>
  <dimension ref="A1:F130"/>
  <sheetViews>
    <sheetView view="pageLayout" zoomScaleNormal="100" workbookViewId="0">
      <selection activeCell="C134" sqref="C134"/>
    </sheetView>
  </sheetViews>
  <sheetFormatPr defaultRowHeight="15" x14ac:dyDescent="0.25"/>
  <cols>
    <col min="1" max="1" width="27.28515625" customWidth="1"/>
    <col min="2" max="2" width="14.140625" style="90" customWidth="1"/>
    <col min="3" max="3" width="9" style="88"/>
    <col min="4" max="4" width="58.140625" customWidth="1"/>
    <col min="5" max="5" width="9" style="89"/>
    <col min="6" max="6" width="36.85546875" customWidth="1"/>
  </cols>
  <sheetData>
    <row r="1" spans="1:6" x14ac:dyDescent="0.25">
      <c r="A1" s="104" t="s">
        <v>404</v>
      </c>
      <c r="B1" s="105" t="s">
        <v>405</v>
      </c>
      <c r="C1" s="106" t="s">
        <v>406</v>
      </c>
      <c r="D1" s="104"/>
      <c r="E1" s="107" t="s">
        <v>4</v>
      </c>
      <c r="F1" s="104" t="s">
        <v>164</v>
      </c>
    </row>
    <row r="2" spans="1:6" x14ac:dyDescent="0.25">
      <c r="A2" s="92" t="s">
        <v>449</v>
      </c>
      <c r="B2" s="93"/>
      <c r="C2" s="94"/>
      <c r="D2" s="95"/>
      <c r="E2" s="96"/>
    </row>
    <row r="3" spans="1:6" x14ac:dyDescent="0.25">
      <c r="A3" s="13" t="s">
        <v>407</v>
      </c>
      <c r="B3" s="91" t="s">
        <v>408</v>
      </c>
      <c r="C3" s="88">
        <v>4</v>
      </c>
      <c r="D3" s="13" t="s">
        <v>409</v>
      </c>
      <c r="E3" s="88">
        <v>3</v>
      </c>
      <c r="F3" s="13" t="s">
        <v>447</v>
      </c>
    </row>
    <row r="4" spans="1:6" x14ac:dyDescent="0.25">
      <c r="A4" s="13" t="s">
        <v>410</v>
      </c>
      <c r="B4" s="91" t="s">
        <v>411</v>
      </c>
      <c r="C4" s="88">
        <v>1</v>
      </c>
      <c r="D4" s="13" t="s">
        <v>412</v>
      </c>
      <c r="E4" s="88">
        <v>1</v>
      </c>
      <c r="F4" s="13"/>
    </row>
    <row r="5" spans="1:6" x14ac:dyDescent="0.25">
      <c r="A5" s="13" t="s">
        <v>413</v>
      </c>
      <c r="B5" s="91" t="s">
        <v>414</v>
      </c>
      <c r="C5" s="88">
        <v>2</v>
      </c>
      <c r="D5" s="13" t="s">
        <v>718</v>
      </c>
      <c r="E5" s="88">
        <v>2</v>
      </c>
      <c r="F5" s="13" t="s">
        <v>448</v>
      </c>
    </row>
    <row r="6" spans="1:6" x14ac:dyDescent="0.25">
      <c r="A6" s="13" t="s">
        <v>415</v>
      </c>
      <c r="B6" s="91" t="s">
        <v>416</v>
      </c>
      <c r="C6" s="88">
        <v>2</v>
      </c>
      <c r="D6" s="13" t="s">
        <v>417</v>
      </c>
      <c r="E6" s="88">
        <v>2</v>
      </c>
      <c r="F6" s="13" t="s">
        <v>448</v>
      </c>
    </row>
    <row r="7" spans="1:6" x14ac:dyDescent="0.25">
      <c r="A7" s="13" t="s">
        <v>418</v>
      </c>
      <c r="B7" s="91" t="s">
        <v>419</v>
      </c>
      <c r="C7" s="88">
        <v>1</v>
      </c>
      <c r="D7" s="13" t="s">
        <v>412</v>
      </c>
      <c r="E7" s="88">
        <v>1</v>
      </c>
    </row>
    <row r="8" spans="1:6" x14ac:dyDescent="0.25">
      <c r="A8" s="13" t="s">
        <v>420</v>
      </c>
      <c r="B8" s="91" t="s">
        <v>421</v>
      </c>
      <c r="C8" s="88">
        <v>1</v>
      </c>
      <c r="D8" s="13" t="s">
        <v>412</v>
      </c>
      <c r="E8" s="88">
        <v>1</v>
      </c>
    </row>
    <row r="9" spans="1:6" x14ac:dyDescent="0.25">
      <c r="A9" s="13" t="s">
        <v>716</v>
      </c>
      <c r="B9" s="91" t="s">
        <v>422</v>
      </c>
      <c r="C9" s="88">
        <v>3</v>
      </c>
      <c r="D9" s="13" t="s">
        <v>423</v>
      </c>
      <c r="E9" s="88">
        <v>1</v>
      </c>
    </row>
    <row r="10" spans="1:6" x14ac:dyDescent="0.25">
      <c r="A10" s="13" t="s">
        <v>424</v>
      </c>
      <c r="B10" s="91" t="s">
        <v>425</v>
      </c>
      <c r="C10" s="88">
        <v>2</v>
      </c>
      <c r="D10" s="13" t="s">
        <v>426</v>
      </c>
      <c r="E10" s="88">
        <v>2</v>
      </c>
    </row>
    <row r="11" spans="1:6" x14ac:dyDescent="0.25">
      <c r="A11" s="13" t="s">
        <v>427</v>
      </c>
      <c r="B11" s="91" t="s">
        <v>428</v>
      </c>
      <c r="C11" s="88">
        <v>1</v>
      </c>
      <c r="D11" s="13" t="s">
        <v>412</v>
      </c>
      <c r="E11" s="88">
        <v>1</v>
      </c>
    </row>
    <row r="12" spans="1:6" x14ac:dyDescent="0.25">
      <c r="A12" s="13" t="s">
        <v>429</v>
      </c>
      <c r="B12" s="91" t="s">
        <v>430</v>
      </c>
      <c r="C12" s="88">
        <v>2</v>
      </c>
      <c r="D12" s="13" t="s">
        <v>431</v>
      </c>
      <c r="E12" s="88">
        <v>2</v>
      </c>
    </row>
    <row r="13" spans="1:6" x14ac:dyDescent="0.25">
      <c r="A13" s="13" t="s">
        <v>432</v>
      </c>
      <c r="B13" s="91" t="s">
        <v>433</v>
      </c>
      <c r="C13" s="88">
        <v>5</v>
      </c>
      <c r="D13" s="13" t="s">
        <v>434</v>
      </c>
      <c r="E13" s="88">
        <v>2</v>
      </c>
    </row>
    <row r="14" spans="1:6" x14ac:dyDescent="0.25">
      <c r="A14" s="13" t="s">
        <v>435</v>
      </c>
      <c r="B14" s="91" t="s">
        <v>436</v>
      </c>
      <c r="C14" s="88">
        <v>9</v>
      </c>
      <c r="D14" s="13" t="s">
        <v>434</v>
      </c>
      <c r="E14" s="88">
        <v>2</v>
      </c>
    </row>
    <row r="15" spans="1:6" x14ac:dyDescent="0.25">
      <c r="A15" s="13" t="s">
        <v>429</v>
      </c>
      <c r="B15" s="91" t="s">
        <v>437</v>
      </c>
      <c r="C15" s="88">
        <v>6</v>
      </c>
      <c r="D15" s="13" t="s">
        <v>438</v>
      </c>
      <c r="E15" s="88">
        <v>2</v>
      </c>
    </row>
    <row r="16" spans="1:6" x14ac:dyDescent="0.25">
      <c r="A16" s="13" t="s">
        <v>717</v>
      </c>
      <c r="B16" s="91" t="s">
        <v>439</v>
      </c>
      <c r="C16" s="88">
        <v>5</v>
      </c>
      <c r="D16" s="13" t="s">
        <v>440</v>
      </c>
      <c r="E16" s="88">
        <v>2</v>
      </c>
    </row>
    <row r="17" spans="1:5" x14ac:dyDescent="0.25">
      <c r="A17" s="13" t="s">
        <v>717</v>
      </c>
      <c r="B17" s="91" t="s">
        <v>441</v>
      </c>
      <c r="C17" s="88">
        <v>3</v>
      </c>
      <c r="D17" s="13" t="s">
        <v>442</v>
      </c>
      <c r="E17" s="88">
        <v>2</v>
      </c>
    </row>
    <row r="18" spans="1:5" x14ac:dyDescent="0.25">
      <c r="A18" s="13" t="s">
        <v>443</v>
      </c>
      <c r="B18" s="91" t="s">
        <v>444</v>
      </c>
      <c r="C18" s="88">
        <v>5</v>
      </c>
      <c r="D18" s="13" t="s">
        <v>445</v>
      </c>
      <c r="E18" s="88">
        <v>3</v>
      </c>
    </row>
    <row r="19" spans="1:5" x14ac:dyDescent="0.25">
      <c r="A19" s="13" t="s">
        <v>443</v>
      </c>
      <c r="B19" s="91" t="s">
        <v>446</v>
      </c>
      <c r="C19" s="88">
        <v>4</v>
      </c>
      <c r="D19" s="13" t="s">
        <v>707</v>
      </c>
      <c r="E19" s="88">
        <v>3</v>
      </c>
    </row>
    <row r="20" spans="1:5" x14ac:dyDescent="0.25">
      <c r="A20" s="92" t="s">
        <v>450</v>
      </c>
      <c r="B20" s="93"/>
      <c r="C20" s="94"/>
      <c r="D20" s="95"/>
      <c r="E20" s="96"/>
    </row>
    <row r="21" spans="1:5" x14ac:dyDescent="0.25">
      <c r="A21" s="13" t="s">
        <v>451</v>
      </c>
      <c r="B21" s="91">
        <v>1949</v>
      </c>
      <c r="C21" s="88">
        <v>3</v>
      </c>
      <c r="D21" s="13" t="s">
        <v>452</v>
      </c>
      <c r="E21" s="88">
        <v>3</v>
      </c>
    </row>
    <row r="22" spans="1:5" x14ac:dyDescent="0.25">
      <c r="A22" s="13" t="s">
        <v>453</v>
      </c>
      <c r="B22" s="91" t="s">
        <v>454</v>
      </c>
      <c r="C22" s="88" t="s">
        <v>455</v>
      </c>
      <c r="D22" s="13"/>
      <c r="E22" s="88">
        <v>4</v>
      </c>
    </row>
    <row r="23" spans="1:5" x14ac:dyDescent="0.25">
      <c r="A23" s="13"/>
      <c r="B23" s="91" t="s">
        <v>456</v>
      </c>
      <c r="D23" s="13" t="s">
        <v>457</v>
      </c>
      <c r="E23" s="88">
        <v>3</v>
      </c>
    </row>
    <row r="24" spans="1:5" x14ac:dyDescent="0.25">
      <c r="A24" s="13" t="s">
        <v>458</v>
      </c>
      <c r="B24" s="91" t="s">
        <v>459</v>
      </c>
      <c r="C24" s="88" t="s">
        <v>460</v>
      </c>
      <c r="D24" s="13"/>
      <c r="E24" s="88">
        <v>0</v>
      </c>
    </row>
    <row r="25" spans="1:5" x14ac:dyDescent="0.25">
      <c r="A25" s="13" t="s">
        <v>461</v>
      </c>
      <c r="B25" s="91" t="s">
        <v>462</v>
      </c>
      <c r="C25" s="88">
        <v>2</v>
      </c>
      <c r="D25" s="13" t="s">
        <v>463</v>
      </c>
      <c r="E25" s="88">
        <v>3</v>
      </c>
    </row>
    <row r="26" spans="1:5" x14ac:dyDescent="0.25">
      <c r="A26" s="13" t="s">
        <v>464</v>
      </c>
      <c r="B26" s="91" t="s">
        <v>465</v>
      </c>
      <c r="D26" s="13" t="s">
        <v>466</v>
      </c>
      <c r="E26" s="88">
        <v>4</v>
      </c>
    </row>
    <row r="27" spans="1:5" x14ac:dyDescent="0.25">
      <c r="A27" s="13" t="s">
        <v>467</v>
      </c>
      <c r="B27" s="91" t="s">
        <v>468</v>
      </c>
      <c r="C27" s="88">
        <v>7</v>
      </c>
      <c r="D27" s="13" t="s">
        <v>469</v>
      </c>
      <c r="E27" s="88">
        <v>4</v>
      </c>
    </row>
    <row r="28" spans="1:5" x14ac:dyDescent="0.25">
      <c r="A28" s="13" t="s">
        <v>470</v>
      </c>
      <c r="B28" s="91" t="s">
        <v>471</v>
      </c>
      <c r="C28" s="88">
        <v>8</v>
      </c>
      <c r="D28" s="13" t="s">
        <v>472</v>
      </c>
      <c r="E28" s="88">
        <v>3</v>
      </c>
    </row>
    <row r="29" spans="1:5" x14ac:dyDescent="0.25">
      <c r="A29" s="13" t="s">
        <v>470</v>
      </c>
      <c r="B29" s="91" t="s">
        <v>441</v>
      </c>
      <c r="C29" s="88">
        <v>6</v>
      </c>
      <c r="D29" s="13" t="s">
        <v>472</v>
      </c>
      <c r="E29" s="88">
        <v>3</v>
      </c>
    </row>
    <row r="30" spans="1:5" x14ac:dyDescent="0.25">
      <c r="A30" s="13" t="s">
        <v>719</v>
      </c>
      <c r="B30" s="91" t="s">
        <v>473</v>
      </c>
      <c r="C30" s="88">
        <v>6</v>
      </c>
      <c r="D30" s="13" t="s">
        <v>474</v>
      </c>
      <c r="E30" s="88">
        <v>2</v>
      </c>
    </row>
    <row r="31" spans="1:5" x14ac:dyDescent="0.25">
      <c r="A31" s="92" t="s">
        <v>475</v>
      </c>
      <c r="B31" s="93"/>
      <c r="C31" s="94"/>
      <c r="D31" s="95"/>
      <c r="E31" s="96"/>
    </row>
    <row r="32" spans="1:5" x14ac:dyDescent="0.25">
      <c r="A32" s="13" t="s">
        <v>476</v>
      </c>
      <c r="B32" s="91" t="s">
        <v>477</v>
      </c>
      <c r="C32" s="88">
        <v>3</v>
      </c>
      <c r="D32" s="13" t="s">
        <v>712</v>
      </c>
      <c r="E32" s="88">
        <v>4</v>
      </c>
    </row>
    <row r="33" spans="1:5" x14ac:dyDescent="0.25">
      <c r="A33" s="13" t="s">
        <v>476</v>
      </c>
      <c r="B33" s="91" t="s">
        <v>478</v>
      </c>
      <c r="C33" s="88">
        <v>3</v>
      </c>
      <c r="D33" s="13" t="s">
        <v>713</v>
      </c>
      <c r="E33" s="88">
        <v>3</v>
      </c>
    </row>
    <row r="34" spans="1:5" x14ac:dyDescent="0.25">
      <c r="A34" s="13" t="s">
        <v>479</v>
      </c>
      <c r="B34" s="91" t="s">
        <v>480</v>
      </c>
      <c r="C34" s="88" t="s">
        <v>481</v>
      </c>
      <c r="D34" s="13" t="s">
        <v>714</v>
      </c>
      <c r="E34" s="88">
        <v>3</v>
      </c>
    </row>
    <row r="35" spans="1:5" x14ac:dyDescent="0.25">
      <c r="A35" s="13" t="s">
        <v>482</v>
      </c>
      <c r="B35" s="91" t="s">
        <v>483</v>
      </c>
      <c r="C35" s="88" t="s">
        <v>484</v>
      </c>
      <c r="D35" s="13" t="s">
        <v>714</v>
      </c>
      <c r="E35" s="88">
        <v>3</v>
      </c>
    </row>
    <row r="36" spans="1:5" x14ac:dyDescent="0.25">
      <c r="A36" s="13" t="s">
        <v>485</v>
      </c>
      <c r="B36" s="91" t="s">
        <v>486</v>
      </c>
      <c r="C36" s="88" t="s">
        <v>487</v>
      </c>
      <c r="D36" s="13" t="s">
        <v>714</v>
      </c>
      <c r="E36" s="88">
        <v>3</v>
      </c>
    </row>
    <row r="37" spans="1:5" x14ac:dyDescent="0.25">
      <c r="A37" s="13" t="s">
        <v>488</v>
      </c>
      <c r="B37" s="91" t="s">
        <v>439</v>
      </c>
      <c r="C37" s="88" t="s">
        <v>489</v>
      </c>
      <c r="D37" s="13" t="s">
        <v>714</v>
      </c>
      <c r="E37" s="88">
        <v>3</v>
      </c>
    </row>
    <row r="38" spans="1:5" x14ac:dyDescent="0.25">
      <c r="A38" s="13" t="s">
        <v>490</v>
      </c>
      <c r="B38" s="91" t="s">
        <v>491</v>
      </c>
      <c r="C38" s="88">
        <v>8</v>
      </c>
      <c r="D38" s="13" t="s">
        <v>714</v>
      </c>
      <c r="E38" s="88">
        <v>3</v>
      </c>
    </row>
    <row r="39" spans="1:5" x14ac:dyDescent="0.25">
      <c r="A39" s="13" t="s">
        <v>492</v>
      </c>
      <c r="B39" s="91" t="s">
        <v>493</v>
      </c>
      <c r="C39" s="88">
        <v>8</v>
      </c>
      <c r="D39" s="13" t="s">
        <v>714</v>
      </c>
      <c r="E39" s="88">
        <v>3</v>
      </c>
    </row>
    <row r="40" spans="1:5" x14ac:dyDescent="0.25">
      <c r="A40" s="13" t="s">
        <v>494</v>
      </c>
      <c r="B40" s="91" t="s">
        <v>721</v>
      </c>
      <c r="C40" s="88">
        <v>6</v>
      </c>
      <c r="D40" s="13" t="s">
        <v>496</v>
      </c>
      <c r="E40" s="88">
        <v>3</v>
      </c>
    </row>
    <row r="41" spans="1:5" x14ac:dyDescent="0.25">
      <c r="A41" s="92" t="s">
        <v>497</v>
      </c>
      <c r="B41" s="97"/>
      <c r="C41" s="98"/>
      <c r="D41" s="99"/>
      <c r="E41" s="100"/>
    </row>
    <row r="42" spans="1:5" x14ac:dyDescent="0.25">
      <c r="A42" s="13" t="s">
        <v>498</v>
      </c>
      <c r="B42" s="91" t="s">
        <v>503</v>
      </c>
      <c r="C42" s="88" t="s">
        <v>515</v>
      </c>
      <c r="D42" s="13" t="s">
        <v>509</v>
      </c>
      <c r="E42" s="88">
        <v>2</v>
      </c>
    </row>
    <row r="43" spans="1:5" x14ac:dyDescent="0.25">
      <c r="A43" s="13" t="s">
        <v>499</v>
      </c>
      <c r="B43" s="91" t="s">
        <v>504</v>
      </c>
      <c r="C43" s="88">
        <v>1</v>
      </c>
      <c r="D43" s="13" t="s">
        <v>510</v>
      </c>
      <c r="E43" s="88">
        <v>0</v>
      </c>
    </row>
    <row r="44" spans="1:5" x14ac:dyDescent="0.25">
      <c r="A44" s="13" t="s">
        <v>498</v>
      </c>
      <c r="B44" s="91" t="s">
        <v>505</v>
      </c>
      <c r="C44" s="88" t="s">
        <v>515</v>
      </c>
      <c r="D44" s="13" t="s">
        <v>509</v>
      </c>
      <c r="E44" s="88">
        <v>2</v>
      </c>
    </row>
    <row r="45" spans="1:5" x14ac:dyDescent="0.25">
      <c r="A45" s="13" t="s">
        <v>500</v>
      </c>
      <c r="B45" s="91" t="s">
        <v>506</v>
      </c>
      <c r="C45" s="88">
        <v>1</v>
      </c>
      <c r="D45" s="13" t="s">
        <v>511</v>
      </c>
      <c r="E45" s="88">
        <v>0</v>
      </c>
    </row>
    <row r="46" spans="1:5" x14ac:dyDescent="0.25">
      <c r="A46" s="13"/>
      <c r="B46" s="91" t="s">
        <v>507</v>
      </c>
      <c r="C46" s="88">
        <v>1</v>
      </c>
      <c r="D46" s="13" t="s">
        <v>512</v>
      </c>
      <c r="E46" s="88">
        <v>0</v>
      </c>
    </row>
    <row r="47" spans="1:5" x14ac:dyDescent="0.25">
      <c r="A47" s="13" t="s">
        <v>501</v>
      </c>
      <c r="B47" s="91" t="s">
        <v>508</v>
      </c>
      <c r="C47" s="88">
        <v>2</v>
      </c>
      <c r="D47" s="13" t="s">
        <v>513</v>
      </c>
      <c r="E47" s="88">
        <v>2</v>
      </c>
    </row>
    <row r="48" spans="1:5" x14ac:dyDescent="0.25">
      <c r="A48" s="13" t="s">
        <v>502</v>
      </c>
      <c r="B48" s="91">
        <v>2016</v>
      </c>
      <c r="C48" s="88" t="s">
        <v>516</v>
      </c>
      <c r="D48" s="13" t="s">
        <v>514</v>
      </c>
      <c r="E48" s="88">
        <v>3</v>
      </c>
    </row>
    <row r="49" spans="1:6" x14ac:dyDescent="0.25">
      <c r="A49" s="92" t="s">
        <v>517</v>
      </c>
      <c r="B49" s="101"/>
      <c r="C49" s="94"/>
      <c r="D49" s="102"/>
      <c r="E49" s="94"/>
    </row>
    <row r="50" spans="1:6" x14ac:dyDescent="0.25">
      <c r="A50" s="13" t="s">
        <v>519</v>
      </c>
      <c r="B50" s="91" t="s">
        <v>518</v>
      </c>
      <c r="C50" s="88">
        <v>1</v>
      </c>
      <c r="D50" s="13" t="s">
        <v>520</v>
      </c>
      <c r="E50" s="88">
        <v>0</v>
      </c>
      <c r="F50" s="13"/>
    </row>
    <row r="51" spans="1:6" x14ac:dyDescent="0.25">
      <c r="A51" s="13" t="s">
        <v>519</v>
      </c>
      <c r="B51" s="91">
        <v>1951</v>
      </c>
      <c r="C51" s="88">
        <v>2</v>
      </c>
      <c r="D51" s="13" t="s">
        <v>521</v>
      </c>
      <c r="E51" s="88">
        <v>0</v>
      </c>
      <c r="F51" s="13"/>
    </row>
    <row r="52" spans="1:6" x14ac:dyDescent="0.25">
      <c r="A52" s="13" t="s">
        <v>522</v>
      </c>
      <c r="B52" s="91">
        <v>1952</v>
      </c>
      <c r="C52" s="88">
        <v>2</v>
      </c>
      <c r="D52" s="13" t="s">
        <v>523</v>
      </c>
      <c r="E52" s="88">
        <v>3</v>
      </c>
      <c r="F52" s="13"/>
    </row>
    <row r="53" spans="1:6" x14ac:dyDescent="0.25">
      <c r="A53" s="13"/>
      <c r="B53" s="91" t="s">
        <v>524</v>
      </c>
      <c r="C53" s="88">
        <v>1</v>
      </c>
      <c r="D53" s="13" t="s">
        <v>525</v>
      </c>
      <c r="E53" s="88">
        <v>0</v>
      </c>
      <c r="F53" s="13"/>
    </row>
    <row r="54" spans="1:6" x14ac:dyDescent="0.25">
      <c r="A54" s="13" t="s">
        <v>526</v>
      </c>
      <c r="B54" s="91">
        <v>1956</v>
      </c>
      <c r="C54" s="88">
        <v>1</v>
      </c>
      <c r="D54" s="13" t="s">
        <v>527</v>
      </c>
      <c r="E54" s="88">
        <v>0</v>
      </c>
      <c r="F54" s="13"/>
    </row>
    <row r="55" spans="1:6" x14ac:dyDescent="0.25">
      <c r="A55" s="13"/>
      <c r="B55" s="91" t="s">
        <v>528</v>
      </c>
      <c r="C55" s="88">
        <v>1</v>
      </c>
      <c r="D55" s="13" t="s">
        <v>529</v>
      </c>
      <c r="E55" s="88">
        <v>0</v>
      </c>
      <c r="F55" s="13"/>
    </row>
    <row r="56" spans="1:6" x14ac:dyDescent="0.25">
      <c r="A56" s="13" t="s">
        <v>530</v>
      </c>
      <c r="B56" s="91">
        <v>1959</v>
      </c>
      <c r="C56" s="88">
        <v>1</v>
      </c>
      <c r="D56" s="13" t="s">
        <v>531</v>
      </c>
      <c r="E56" s="88">
        <v>0</v>
      </c>
      <c r="F56" s="13"/>
    </row>
    <row r="57" spans="1:6" x14ac:dyDescent="0.25">
      <c r="A57" s="13"/>
      <c r="B57" s="91" t="s">
        <v>532</v>
      </c>
      <c r="C57" s="88">
        <v>1</v>
      </c>
      <c r="D57" s="13" t="s">
        <v>533</v>
      </c>
      <c r="E57" s="88">
        <v>0</v>
      </c>
      <c r="F57" s="13"/>
    </row>
    <row r="58" spans="1:6" x14ac:dyDescent="0.25">
      <c r="A58" s="13" t="s">
        <v>534</v>
      </c>
      <c r="B58" s="91" t="s">
        <v>425</v>
      </c>
      <c r="C58" s="88">
        <v>2</v>
      </c>
      <c r="D58" s="13" t="s">
        <v>535</v>
      </c>
      <c r="E58" s="88">
        <v>3</v>
      </c>
      <c r="F58" s="13"/>
    </row>
    <row r="59" spans="1:6" x14ac:dyDescent="0.25">
      <c r="A59" s="13" t="s">
        <v>537</v>
      </c>
      <c r="B59" s="91" t="s">
        <v>536</v>
      </c>
      <c r="C59" s="88">
        <v>1</v>
      </c>
      <c r="D59" s="13" t="s">
        <v>538</v>
      </c>
      <c r="E59" s="88">
        <v>1</v>
      </c>
      <c r="F59" s="13"/>
    </row>
    <row r="60" spans="1:6" x14ac:dyDescent="0.25">
      <c r="A60" s="13" t="s">
        <v>540</v>
      </c>
      <c r="B60" s="91" t="s">
        <v>539</v>
      </c>
      <c r="C60" s="88">
        <v>1</v>
      </c>
      <c r="D60" s="13" t="s">
        <v>541</v>
      </c>
      <c r="E60" s="88">
        <v>1</v>
      </c>
      <c r="F60" s="13"/>
    </row>
    <row r="61" spans="1:6" x14ac:dyDescent="0.25">
      <c r="A61" s="13" t="s">
        <v>542</v>
      </c>
      <c r="B61" s="91">
        <v>1996</v>
      </c>
      <c r="C61" s="88">
        <v>3</v>
      </c>
      <c r="D61" s="13" t="s">
        <v>543</v>
      </c>
      <c r="E61" s="88">
        <v>3</v>
      </c>
      <c r="F61" s="13"/>
    </row>
    <row r="62" spans="1:6" x14ac:dyDescent="0.25">
      <c r="A62" s="13" t="s">
        <v>544</v>
      </c>
      <c r="B62" s="91">
        <v>1997</v>
      </c>
      <c r="C62" s="88">
        <v>2</v>
      </c>
      <c r="D62" s="13" t="s">
        <v>545</v>
      </c>
      <c r="E62" s="88">
        <v>2</v>
      </c>
      <c r="F62" s="13"/>
    </row>
    <row r="63" spans="1:6" x14ac:dyDescent="0.25">
      <c r="A63" s="13" t="s">
        <v>546</v>
      </c>
      <c r="B63" s="91" t="s">
        <v>436</v>
      </c>
      <c r="C63" s="88">
        <v>2</v>
      </c>
      <c r="D63" s="13" t="s">
        <v>547</v>
      </c>
      <c r="E63" s="88">
        <v>2</v>
      </c>
      <c r="F63" s="13"/>
    </row>
    <row r="64" spans="1:6" x14ac:dyDescent="0.25">
      <c r="A64" s="13" t="s">
        <v>537</v>
      </c>
      <c r="B64" s="91" t="s">
        <v>462</v>
      </c>
      <c r="C64" s="88" t="s">
        <v>549</v>
      </c>
      <c r="D64" s="13" t="s">
        <v>548</v>
      </c>
      <c r="E64" s="88">
        <v>1.5</v>
      </c>
      <c r="F64" s="13"/>
    </row>
    <row r="65" spans="1:6" x14ac:dyDescent="0.25">
      <c r="A65" s="13" t="s">
        <v>550</v>
      </c>
      <c r="B65" s="91">
        <v>1999</v>
      </c>
      <c r="C65" s="88">
        <v>1</v>
      </c>
      <c r="D65" s="13" t="s">
        <v>551</v>
      </c>
      <c r="E65" s="88">
        <v>1</v>
      </c>
      <c r="F65" s="13"/>
    </row>
    <row r="66" spans="1:6" x14ac:dyDescent="0.25">
      <c r="A66" s="13" t="s">
        <v>537</v>
      </c>
      <c r="B66" s="91" t="s">
        <v>552</v>
      </c>
      <c r="C66" s="88">
        <v>1</v>
      </c>
      <c r="D66" s="13" t="s">
        <v>551</v>
      </c>
      <c r="E66" s="88">
        <v>1</v>
      </c>
      <c r="F66" s="13"/>
    </row>
    <row r="67" spans="1:6" x14ac:dyDescent="0.25">
      <c r="A67" s="13" t="s">
        <v>542</v>
      </c>
      <c r="B67" s="91">
        <v>2002</v>
      </c>
      <c r="C67" s="88">
        <v>1</v>
      </c>
      <c r="D67" s="13" t="s">
        <v>551</v>
      </c>
      <c r="E67" s="88">
        <v>1</v>
      </c>
      <c r="F67" s="13"/>
    </row>
    <row r="68" spans="1:6" x14ac:dyDescent="0.25">
      <c r="A68" s="13" t="s">
        <v>544</v>
      </c>
      <c r="B68" s="91">
        <v>2003</v>
      </c>
      <c r="C68" s="88">
        <v>1</v>
      </c>
      <c r="D68" s="13" t="s">
        <v>553</v>
      </c>
      <c r="E68" s="88">
        <v>0</v>
      </c>
      <c r="F68" s="13"/>
    </row>
    <row r="69" spans="1:6" x14ac:dyDescent="0.25">
      <c r="A69" s="13" t="s">
        <v>542</v>
      </c>
      <c r="B69" s="91" t="s">
        <v>554</v>
      </c>
      <c r="C69" s="88">
        <v>6</v>
      </c>
      <c r="D69" s="13" t="s">
        <v>555</v>
      </c>
      <c r="E69" s="88">
        <v>3</v>
      </c>
      <c r="F69" s="13"/>
    </row>
    <row r="70" spans="1:6" x14ac:dyDescent="0.25">
      <c r="A70" s="13" t="s">
        <v>556</v>
      </c>
      <c r="B70" s="91">
        <v>2006</v>
      </c>
      <c r="C70" s="88">
        <v>1</v>
      </c>
      <c r="D70" s="13" t="s">
        <v>557</v>
      </c>
      <c r="E70" s="88">
        <v>0</v>
      </c>
      <c r="F70" s="13"/>
    </row>
    <row r="71" spans="1:6" x14ac:dyDescent="0.25">
      <c r="A71" s="13" t="s">
        <v>537</v>
      </c>
      <c r="B71" s="91" t="s">
        <v>558</v>
      </c>
      <c r="C71" s="88">
        <v>8</v>
      </c>
      <c r="D71" s="13" t="s">
        <v>559</v>
      </c>
      <c r="E71" s="88">
        <v>4</v>
      </c>
      <c r="F71" s="13"/>
    </row>
    <row r="72" spans="1:6" x14ac:dyDescent="0.25">
      <c r="A72" s="13" t="s">
        <v>560</v>
      </c>
      <c r="B72" s="91">
        <v>2008</v>
      </c>
      <c r="C72" s="88" t="s">
        <v>562</v>
      </c>
      <c r="D72" s="13" t="s">
        <v>561</v>
      </c>
      <c r="E72" s="88">
        <v>3</v>
      </c>
      <c r="F72" s="13"/>
    </row>
    <row r="73" spans="1:6" x14ac:dyDescent="0.25">
      <c r="A73" s="13" t="s">
        <v>564</v>
      </c>
      <c r="B73" s="91" t="s">
        <v>563</v>
      </c>
      <c r="C73" s="88" t="s">
        <v>562</v>
      </c>
      <c r="D73" s="13" t="s">
        <v>565</v>
      </c>
      <c r="E73" s="88">
        <v>2</v>
      </c>
      <c r="F73" s="13"/>
    </row>
    <row r="74" spans="1:6" x14ac:dyDescent="0.25">
      <c r="A74" s="13" t="s">
        <v>566</v>
      </c>
      <c r="B74" s="91">
        <v>2011</v>
      </c>
      <c r="C74" s="88">
        <v>2</v>
      </c>
      <c r="D74" s="13" t="s">
        <v>567</v>
      </c>
      <c r="E74" s="88">
        <v>2</v>
      </c>
      <c r="F74" s="13"/>
    </row>
    <row r="75" spans="1:6" x14ac:dyDescent="0.25">
      <c r="A75" s="13" t="s">
        <v>568</v>
      </c>
      <c r="B75" s="91">
        <v>2012</v>
      </c>
      <c r="C75" s="88">
        <v>8</v>
      </c>
      <c r="D75" s="13" t="s">
        <v>569</v>
      </c>
      <c r="E75" s="88">
        <v>2</v>
      </c>
      <c r="F75" s="13"/>
    </row>
    <row r="76" spans="1:6" x14ac:dyDescent="0.25">
      <c r="A76" s="13" t="s">
        <v>570</v>
      </c>
      <c r="B76" s="91">
        <v>2013</v>
      </c>
      <c r="C76" s="88">
        <v>0</v>
      </c>
      <c r="D76" s="13" t="s">
        <v>571</v>
      </c>
      <c r="E76" s="88">
        <v>4</v>
      </c>
      <c r="F76" s="13"/>
    </row>
    <row r="77" spans="1:6" x14ac:dyDescent="0.25">
      <c r="A77" s="13" t="s">
        <v>573</v>
      </c>
      <c r="B77" s="91" t="s">
        <v>572</v>
      </c>
      <c r="C77" s="88">
        <v>2</v>
      </c>
      <c r="D77" s="13" t="s">
        <v>574</v>
      </c>
      <c r="E77" s="88">
        <v>2</v>
      </c>
      <c r="F77" s="13"/>
    </row>
    <row r="78" spans="1:6" x14ac:dyDescent="0.25">
      <c r="A78" s="13" t="s">
        <v>576</v>
      </c>
      <c r="B78" s="91" t="s">
        <v>575</v>
      </c>
      <c r="C78" s="88">
        <v>7</v>
      </c>
      <c r="D78" s="13" t="s">
        <v>577</v>
      </c>
      <c r="E78" s="88">
        <v>3</v>
      </c>
      <c r="F78" s="13"/>
    </row>
    <row r="79" spans="1:6" x14ac:dyDescent="0.25">
      <c r="A79" s="13" t="s">
        <v>542</v>
      </c>
      <c r="B79" s="91">
        <v>2017</v>
      </c>
      <c r="C79" s="88">
        <v>5</v>
      </c>
      <c r="D79" s="13" t="s">
        <v>578</v>
      </c>
      <c r="E79" s="88">
        <v>3</v>
      </c>
      <c r="F79" s="13"/>
    </row>
    <row r="80" spans="1:6" x14ac:dyDescent="0.25">
      <c r="A80" s="13" t="s">
        <v>579</v>
      </c>
      <c r="B80" s="91" t="s">
        <v>495</v>
      </c>
      <c r="C80" s="88">
        <v>2</v>
      </c>
      <c r="D80" s="13" t="s">
        <v>715</v>
      </c>
      <c r="E80" s="88">
        <v>3</v>
      </c>
      <c r="F80" s="13"/>
    </row>
    <row r="81" spans="1:6" x14ac:dyDescent="0.25">
      <c r="A81" s="92" t="s">
        <v>580</v>
      </c>
      <c r="B81" s="103"/>
      <c r="C81" s="98"/>
      <c r="D81" s="92"/>
      <c r="E81" s="98"/>
      <c r="F81" s="13"/>
    </row>
    <row r="82" spans="1:6" x14ac:dyDescent="0.25">
      <c r="A82" s="13" t="s">
        <v>581</v>
      </c>
      <c r="B82" s="91" t="s">
        <v>582</v>
      </c>
      <c r="C82" s="88">
        <v>1</v>
      </c>
      <c r="D82" s="13" t="s">
        <v>583</v>
      </c>
      <c r="E82" s="88">
        <v>1</v>
      </c>
      <c r="F82" s="13"/>
    </row>
    <row r="83" spans="1:6" x14ac:dyDescent="0.25">
      <c r="A83" s="13" t="s">
        <v>584</v>
      </c>
      <c r="B83" s="91" t="s">
        <v>585</v>
      </c>
      <c r="C83" s="88" t="s">
        <v>586</v>
      </c>
      <c r="D83" s="13" t="s">
        <v>587</v>
      </c>
      <c r="E83" s="88">
        <v>2</v>
      </c>
      <c r="F83" s="13"/>
    </row>
    <row r="84" spans="1:6" x14ac:dyDescent="0.25">
      <c r="A84" s="13" t="s">
        <v>588</v>
      </c>
      <c r="B84" s="91" t="s">
        <v>589</v>
      </c>
      <c r="C84" s="88">
        <v>0</v>
      </c>
      <c r="D84" s="13" t="s">
        <v>590</v>
      </c>
      <c r="E84" s="88">
        <v>0</v>
      </c>
      <c r="F84" s="13"/>
    </row>
    <row r="85" spans="1:6" x14ac:dyDescent="0.25">
      <c r="A85" s="13" t="s">
        <v>453</v>
      </c>
      <c r="B85" s="91" t="s">
        <v>591</v>
      </c>
      <c r="C85" s="88" t="s">
        <v>562</v>
      </c>
      <c r="D85" s="13"/>
      <c r="E85" s="88">
        <v>2</v>
      </c>
      <c r="F85" s="13"/>
    </row>
    <row r="86" spans="1:6" x14ac:dyDescent="0.25">
      <c r="A86" s="13" t="s">
        <v>592</v>
      </c>
      <c r="B86" s="91">
        <v>1958</v>
      </c>
      <c r="C86" s="88" t="s">
        <v>562</v>
      </c>
      <c r="D86" s="13" t="s">
        <v>593</v>
      </c>
      <c r="E86" s="88">
        <v>2</v>
      </c>
      <c r="F86" s="13"/>
    </row>
    <row r="87" spans="1:6" x14ac:dyDescent="0.25">
      <c r="A87" s="13" t="s">
        <v>594</v>
      </c>
      <c r="B87" s="91" t="s">
        <v>595</v>
      </c>
      <c r="C87" s="88">
        <v>0</v>
      </c>
      <c r="D87" s="13"/>
      <c r="E87" s="88">
        <v>0</v>
      </c>
      <c r="F87" s="13"/>
    </row>
    <row r="88" spans="1:6" x14ac:dyDescent="0.25">
      <c r="A88" s="13" t="s">
        <v>596</v>
      </c>
      <c r="B88" s="91">
        <v>1971</v>
      </c>
      <c r="C88" s="88">
        <v>1</v>
      </c>
      <c r="D88" s="13" t="s">
        <v>597</v>
      </c>
      <c r="E88" s="88">
        <v>1</v>
      </c>
      <c r="F88" s="13"/>
    </row>
    <row r="89" spans="1:6" x14ac:dyDescent="0.25">
      <c r="A89" s="13" t="s">
        <v>598</v>
      </c>
      <c r="B89" s="91">
        <v>1972</v>
      </c>
      <c r="C89" s="88">
        <v>0</v>
      </c>
      <c r="D89" s="13"/>
      <c r="E89" s="88">
        <v>0</v>
      </c>
      <c r="F89" s="13"/>
    </row>
    <row r="90" spans="1:6" x14ac:dyDescent="0.25">
      <c r="A90" s="13" t="s">
        <v>599</v>
      </c>
      <c r="B90" s="91" t="s">
        <v>600</v>
      </c>
      <c r="C90" s="88">
        <v>1</v>
      </c>
      <c r="D90" s="13" t="s">
        <v>710</v>
      </c>
      <c r="E90" s="88">
        <v>0</v>
      </c>
      <c r="F90" s="13"/>
    </row>
    <row r="91" spans="1:6" x14ac:dyDescent="0.25">
      <c r="A91" s="13" t="s">
        <v>601</v>
      </c>
      <c r="B91" s="91" t="s">
        <v>602</v>
      </c>
      <c r="C91" s="88">
        <v>0</v>
      </c>
      <c r="D91" s="13" t="s">
        <v>594</v>
      </c>
      <c r="E91" s="88">
        <v>0</v>
      </c>
      <c r="F91" s="13"/>
    </row>
    <row r="92" spans="1:6" x14ac:dyDescent="0.25">
      <c r="A92" s="13" t="s">
        <v>603</v>
      </c>
      <c r="B92" s="91" t="s">
        <v>604</v>
      </c>
      <c r="C92" s="88">
        <v>0</v>
      </c>
      <c r="D92" s="13" t="s">
        <v>605</v>
      </c>
      <c r="E92" s="88">
        <v>0</v>
      </c>
      <c r="F92" s="13"/>
    </row>
    <row r="93" spans="1:6" x14ac:dyDescent="0.25">
      <c r="A93" s="13" t="s">
        <v>606</v>
      </c>
      <c r="B93" s="91" t="s">
        <v>607</v>
      </c>
      <c r="C93" s="88" t="s">
        <v>586</v>
      </c>
      <c r="D93" s="13" t="s">
        <v>608</v>
      </c>
      <c r="E93" s="88">
        <v>2</v>
      </c>
      <c r="F93" s="13"/>
    </row>
    <row r="94" spans="1:6" x14ac:dyDescent="0.25">
      <c r="A94" s="13" t="s">
        <v>609</v>
      </c>
      <c r="B94" s="91" t="s">
        <v>610</v>
      </c>
      <c r="C94" s="88">
        <v>1</v>
      </c>
      <c r="D94" s="13" t="s">
        <v>611</v>
      </c>
      <c r="E94" s="88">
        <v>1</v>
      </c>
      <c r="F94" s="13"/>
    </row>
    <row r="95" spans="1:6" x14ac:dyDescent="0.25">
      <c r="A95" s="13" t="s">
        <v>606</v>
      </c>
      <c r="B95" s="91" t="s">
        <v>612</v>
      </c>
      <c r="C95" s="88" t="s">
        <v>516</v>
      </c>
      <c r="D95" s="13" t="s">
        <v>711</v>
      </c>
      <c r="E95" s="88">
        <v>2</v>
      </c>
      <c r="F95" s="13"/>
    </row>
    <row r="96" spans="1:6" x14ac:dyDescent="0.25">
      <c r="A96" s="13" t="s">
        <v>609</v>
      </c>
      <c r="B96" s="91" t="s">
        <v>613</v>
      </c>
      <c r="C96" s="88">
        <v>1</v>
      </c>
      <c r="D96" s="13" t="s">
        <v>611</v>
      </c>
      <c r="E96" s="88">
        <v>1</v>
      </c>
      <c r="F96" s="13"/>
    </row>
    <row r="97" spans="1:6" x14ac:dyDescent="0.25">
      <c r="A97" s="13" t="s">
        <v>614</v>
      </c>
      <c r="B97" s="91" t="s">
        <v>615</v>
      </c>
      <c r="C97" s="88">
        <v>0</v>
      </c>
      <c r="D97" s="13" t="s">
        <v>594</v>
      </c>
      <c r="E97" s="88">
        <v>0</v>
      </c>
      <c r="F97" s="13"/>
    </row>
    <row r="98" spans="1:6" x14ac:dyDescent="0.25">
      <c r="A98" s="13" t="s">
        <v>616</v>
      </c>
      <c r="B98" s="91" t="s">
        <v>617</v>
      </c>
      <c r="C98" s="88">
        <v>5</v>
      </c>
      <c r="D98" s="13" t="s">
        <v>720</v>
      </c>
      <c r="E98" s="88">
        <v>3</v>
      </c>
      <c r="F98" s="13"/>
    </row>
    <row r="99" spans="1:6" x14ac:dyDescent="0.25">
      <c r="A99" s="13" t="s">
        <v>618</v>
      </c>
      <c r="B99" s="91" t="s">
        <v>619</v>
      </c>
      <c r="C99" s="88">
        <v>5</v>
      </c>
      <c r="D99" s="13" t="s">
        <v>620</v>
      </c>
      <c r="E99" s="88">
        <v>3</v>
      </c>
      <c r="F99" s="13"/>
    </row>
    <row r="100" spans="1:6" x14ac:dyDescent="0.25">
      <c r="A100" s="13" t="s">
        <v>609</v>
      </c>
      <c r="B100" s="91" t="s">
        <v>621</v>
      </c>
      <c r="C100" s="88">
        <v>3</v>
      </c>
      <c r="D100" s="13" t="s">
        <v>622</v>
      </c>
      <c r="E100" s="88">
        <v>2.5</v>
      </c>
      <c r="F100" s="13"/>
    </row>
    <row r="101" spans="1:6" x14ac:dyDescent="0.25">
      <c r="A101" s="13" t="s">
        <v>623</v>
      </c>
      <c r="B101" s="91" t="s">
        <v>495</v>
      </c>
      <c r="C101" s="88">
        <v>6</v>
      </c>
      <c r="D101" s="13" t="s">
        <v>624</v>
      </c>
      <c r="E101" s="88">
        <v>2</v>
      </c>
      <c r="F101" s="13"/>
    </row>
    <row r="102" spans="1:6" x14ac:dyDescent="0.25">
      <c r="A102" s="92" t="s">
        <v>625</v>
      </c>
      <c r="B102" s="103"/>
      <c r="C102" s="98"/>
      <c r="D102" s="92"/>
      <c r="E102" s="98"/>
      <c r="F102" s="13"/>
    </row>
    <row r="103" spans="1:6" x14ac:dyDescent="0.25">
      <c r="A103" s="13" t="s">
        <v>626</v>
      </c>
      <c r="B103" s="91" t="s">
        <v>627</v>
      </c>
      <c r="C103" s="88">
        <v>0</v>
      </c>
      <c r="D103" s="13" t="s">
        <v>628</v>
      </c>
      <c r="E103" s="88">
        <v>1</v>
      </c>
      <c r="F103" s="13"/>
    </row>
    <row r="104" spans="1:6" x14ac:dyDescent="0.25">
      <c r="A104" s="13" t="s">
        <v>629</v>
      </c>
      <c r="B104" s="91" t="s">
        <v>630</v>
      </c>
      <c r="C104" s="88">
        <v>1</v>
      </c>
      <c r="D104" s="13" t="s">
        <v>628</v>
      </c>
      <c r="E104" s="88">
        <v>1</v>
      </c>
      <c r="F104" s="13"/>
    </row>
    <row r="105" spans="1:6" x14ac:dyDescent="0.25">
      <c r="A105" s="13" t="s">
        <v>631</v>
      </c>
      <c r="B105" s="91" t="s">
        <v>632</v>
      </c>
      <c r="C105" s="88">
        <v>1</v>
      </c>
      <c r="D105" s="13"/>
      <c r="E105" s="88">
        <v>1</v>
      </c>
      <c r="F105" s="13"/>
    </row>
    <row r="106" spans="1:6" x14ac:dyDescent="0.25">
      <c r="A106" s="13" t="s">
        <v>633</v>
      </c>
      <c r="B106" s="91" t="s">
        <v>634</v>
      </c>
      <c r="C106" s="88">
        <v>1</v>
      </c>
      <c r="D106" s="13"/>
      <c r="E106" s="88">
        <v>1</v>
      </c>
      <c r="F106" s="13"/>
    </row>
    <row r="107" spans="1:6" x14ac:dyDescent="0.25">
      <c r="A107" s="13" t="s">
        <v>635</v>
      </c>
      <c r="B107" s="91" t="s">
        <v>636</v>
      </c>
      <c r="C107" s="88">
        <v>1</v>
      </c>
      <c r="D107" s="13" t="s">
        <v>637</v>
      </c>
      <c r="E107" s="88">
        <v>0</v>
      </c>
      <c r="F107" s="13"/>
    </row>
    <row r="108" spans="1:6" x14ac:dyDescent="0.25">
      <c r="A108" s="13" t="s">
        <v>638</v>
      </c>
      <c r="B108" s="91" t="s">
        <v>639</v>
      </c>
      <c r="C108" s="88" t="s">
        <v>516</v>
      </c>
      <c r="D108" s="13" t="s">
        <v>640</v>
      </c>
      <c r="E108" s="88">
        <v>2.5</v>
      </c>
      <c r="F108" s="13" t="s">
        <v>641</v>
      </c>
    </row>
    <row r="109" spans="1:6" x14ac:dyDescent="0.25">
      <c r="A109" s="13" t="s">
        <v>642</v>
      </c>
      <c r="B109" s="91" t="s">
        <v>643</v>
      </c>
      <c r="C109" s="88" t="s">
        <v>562</v>
      </c>
      <c r="D109" s="13" t="s">
        <v>644</v>
      </c>
      <c r="E109" s="88">
        <v>2</v>
      </c>
      <c r="F109" s="13" t="s">
        <v>645</v>
      </c>
    </row>
    <row r="110" spans="1:6" x14ac:dyDescent="0.25">
      <c r="A110" s="13" t="s">
        <v>646</v>
      </c>
      <c r="B110" s="91" t="s">
        <v>647</v>
      </c>
      <c r="C110" s="88" t="s">
        <v>562</v>
      </c>
      <c r="D110" s="13" t="s">
        <v>648</v>
      </c>
      <c r="E110" s="88">
        <v>3</v>
      </c>
      <c r="F110" s="13" t="s">
        <v>649</v>
      </c>
    </row>
    <row r="111" spans="1:6" x14ac:dyDescent="0.25">
      <c r="A111" s="13" t="s">
        <v>650</v>
      </c>
      <c r="B111" s="91" t="s">
        <v>651</v>
      </c>
      <c r="C111" s="88" t="s">
        <v>515</v>
      </c>
      <c r="D111" s="13" t="s">
        <v>652</v>
      </c>
      <c r="E111" s="88">
        <v>2</v>
      </c>
      <c r="F111" s="13" t="s">
        <v>653</v>
      </c>
    </row>
    <row r="112" spans="1:6" x14ac:dyDescent="0.25">
      <c r="A112" s="13" t="s">
        <v>654</v>
      </c>
      <c r="B112" s="91" t="s">
        <v>655</v>
      </c>
      <c r="C112" s="88" t="s">
        <v>515</v>
      </c>
      <c r="D112" s="13" t="s">
        <v>656</v>
      </c>
      <c r="E112" s="88">
        <v>2</v>
      </c>
      <c r="F112" s="13" t="s">
        <v>653</v>
      </c>
    </row>
    <row r="113" spans="1:6" x14ac:dyDescent="0.25">
      <c r="A113" s="13" t="s">
        <v>657</v>
      </c>
      <c r="B113" s="91" t="s">
        <v>658</v>
      </c>
      <c r="C113" s="88" t="s">
        <v>481</v>
      </c>
      <c r="D113" s="13" t="s">
        <v>659</v>
      </c>
      <c r="E113" s="88">
        <v>2</v>
      </c>
      <c r="F113" s="13" t="s">
        <v>653</v>
      </c>
    </row>
    <row r="114" spans="1:6" x14ac:dyDescent="0.25">
      <c r="A114" s="92" t="s">
        <v>660</v>
      </c>
      <c r="B114" s="103"/>
      <c r="C114" s="98"/>
      <c r="D114" s="92"/>
      <c r="E114" s="98"/>
      <c r="F114" s="13"/>
    </row>
    <row r="115" spans="1:6" x14ac:dyDescent="0.25">
      <c r="A115" s="13" t="s">
        <v>661</v>
      </c>
      <c r="B115" s="91" t="s">
        <v>673</v>
      </c>
      <c r="C115" s="88">
        <v>2</v>
      </c>
      <c r="D115" s="13" t="s">
        <v>687</v>
      </c>
      <c r="E115" s="88">
        <v>2</v>
      </c>
      <c r="F115" s="13"/>
    </row>
    <row r="116" spans="1:6" x14ac:dyDescent="0.25">
      <c r="A116" s="13" t="s">
        <v>662</v>
      </c>
      <c r="B116" s="91" t="s">
        <v>674</v>
      </c>
      <c r="C116" s="88">
        <v>1</v>
      </c>
      <c r="D116" s="13" t="s">
        <v>688</v>
      </c>
      <c r="E116" s="88">
        <v>1</v>
      </c>
      <c r="F116" s="13"/>
    </row>
    <row r="117" spans="1:6" x14ac:dyDescent="0.25">
      <c r="A117" s="13" t="s">
        <v>663</v>
      </c>
      <c r="B117" s="91" t="s">
        <v>675</v>
      </c>
      <c r="C117" s="88">
        <v>1</v>
      </c>
      <c r="D117" s="13" t="s">
        <v>688</v>
      </c>
      <c r="E117" s="88">
        <v>1</v>
      </c>
      <c r="F117" s="13"/>
    </row>
    <row r="118" spans="1:6" x14ac:dyDescent="0.25">
      <c r="A118" s="13" t="s">
        <v>664</v>
      </c>
      <c r="B118" s="91" t="s">
        <v>676</v>
      </c>
      <c r="C118" s="88">
        <v>3</v>
      </c>
      <c r="D118" s="13" t="s">
        <v>689</v>
      </c>
      <c r="E118" s="88">
        <v>2</v>
      </c>
      <c r="F118" s="13"/>
    </row>
    <row r="119" spans="1:6" x14ac:dyDescent="0.25">
      <c r="A119" s="13" t="s">
        <v>665</v>
      </c>
      <c r="B119" s="91" t="s">
        <v>677</v>
      </c>
      <c r="C119" s="88">
        <v>3</v>
      </c>
      <c r="D119" s="13" t="s">
        <v>690</v>
      </c>
      <c r="E119" s="88">
        <v>2</v>
      </c>
      <c r="F119" s="13"/>
    </row>
    <row r="120" spans="1:6" x14ac:dyDescent="0.25">
      <c r="A120" s="13" t="s">
        <v>662</v>
      </c>
      <c r="B120" s="91" t="s">
        <v>678</v>
      </c>
      <c r="C120" s="88">
        <v>2</v>
      </c>
      <c r="D120" s="13" t="s">
        <v>691</v>
      </c>
      <c r="E120" s="88"/>
      <c r="F120" s="13" t="s">
        <v>709</v>
      </c>
    </row>
    <row r="121" spans="1:6" x14ac:dyDescent="0.25">
      <c r="A121" s="13" t="s">
        <v>666</v>
      </c>
      <c r="B121" s="91" t="s">
        <v>679</v>
      </c>
      <c r="C121" s="88">
        <v>1</v>
      </c>
      <c r="D121" s="13" t="s">
        <v>692</v>
      </c>
      <c r="E121" s="88">
        <v>1</v>
      </c>
      <c r="F121" s="13"/>
    </row>
    <row r="122" spans="1:6" x14ac:dyDescent="0.25">
      <c r="A122" s="13" t="s">
        <v>662</v>
      </c>
      <c r="B122" s="91" t="s">
        <v>680</v>
      </c>
      <c r="C122" s="88">
        <v>6</v>
      </c>
      <c r="D122" s="13" t="s">
        <v>693</v>
      </c>
      <c r="E122" s="88">
        <v>3</v>
      </c>
      <c r="F122" s="13"/>
    </row>
    <row r="123" spans="1:6" x14ac:dyDescent="0.25">
      <c r="A123" s="13" t="s">
        <v>666</v>
      </c>
      <c r="B123" s="91" t="s">
        <v>681</v>
      </c>
      <c r="C123" s="88">
        <v>3</v>
      </c>
      <c r="D123" s="13" t="s">
        <v>694</v>
      </c>
      <c r="E123" s="88">
        <v>3</v>
      </c>
      <c r="F123" s="13"/>
    </row>
    <row r="124" spans="1:6" x14ac:dyDescent="0.25">
      <c r="A124" s="13" t="s">
        <v>667</v>
      </c>
      <c r="B124" s="91" t="s">
        <v>682</v>
      </c>
      <c r="C124" s="88">
        <v>1</v>
      </c>
      <c r="D124" s="13" t="s">
        <v>688</v>
      </c>
      <c r="E124" s="88">
        <v>1</v>
      </c>
      <c r="F124" s="13"/>
    </row>
    <row r="125" spans="1:6" x14ac:dyDescent="0.25">
      <c r="A125" s="13" t="s">
        <v>668</v>
      </c>
      <c r="B125" s="91" t="s">
        <v>683</v>
      </c>
      <c r="C125" s="88">
        <v>2</v>
      </c>
      <c r="D125" s="13" t="s">
        <v>695</v>
      </c>
      <c r="E125" s="88">
        <v>3</v>
      </c>
      <c r="F125" s="13"/>
    </row>
    <row r="126" spans="1:6" x14ac:dyDescent="0.25">
      <c r="A126" s="13" t="s">
        <v>669</v>
      </c>
      <c r="B126" s="91" t="s">
        <v>684</v>
      </c>
      <c r="C126" s="88">
        <v>2</v>
      </c>
      <c r="D126" s="13" t="s">
        <v>696</v>
      </c>
      <c r="E126" s="88">
        <v>3</v>
      </c>
      <c r="F126" s="13"/>
    </row>
    <row r="127" spans="1:6" x14ac:dyDescent="0.25">
      <c r="A127" s="13" t="s">
        <v>670</v>
      </c>
      <c r="B127" s="91" t="s">
        <v>685</v>
      </c>
      <c r="C127" s="88">
        <v>8</v>
      </c>
      <c r="D127" s="13" t="s">
        <v>697</v>
      </c>
      <c r="E127" s="88">
        <v>3</v>
      </c>
      <c r="F127" s="13"/>
    </row>
    <row r="128" spans="1:6" x14ac:dyDescent="0.25">
      <c r="A128" s="13" t="s">
        <v>671</v>
      </c>
      <c r="B128" s="91" t="s">
        <v>686</v>
      </c>
      <c r="C128" s="88">
        <v>12</v>
      </c>
      <c r="D128" s="13" t="s">
        <v>698</v>
      </c>
      <c r="E128" s="88">
        <v>2.5</v>
      </c>
      <c r="F128" s="13"/>
    </row>
    <row r="129" spans="1:6" x14ac:dyDescent="0.25">
      <c r="A129" s="13" t="s">
        <v>672</v>
      </c>
      <c r="B129" s="91" t="s">
        <v>722</v>
      </c>
      <c r="C129" s="88" t="s">
        <v>699</v>
      </c>
      <c r="D129" s="13" t="s">
        <v>700</v>
      </c>
      <c r="E129" s="88">
        <v>3.5</v>
      </c>
      <c r="F129" s="13" t="s">
        <v>708</v>
      </c>
    </row>
    <row r="130" spans="1:6" x14ac:dyDescent="0.25">
      <c r="A130" s="114" t="s">
        <v>723</v>
      </c>
      <c r="B130" s="112" t="s">
        <v>446</v>
      </c>
      <c r="C130" s="113">
        <v>6</v>
      </c>
      <c r="D130" s="111" t="s">
        <v>724</v>
      </c>
      <c r="E130" s="113">
        <v>3</v>
      </c>
      <c r="F130" s="115"/>
    </row>
  </sheetData>
  <pageMargins left="0.7" right="0.7" top="0.75" bottom="0.75" header="0.3" footer="0.3"/>
  <pageSetup paperSize="9" scale="56" fitToHeight="0" orientation="portrait" r:id="rId1"/>
  <headerFooter>
    <oddHeader>&amp;LEXECUTIVES: NO. OF PARTIES AND EXECUTIVE TYPE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151"/>
  <sheetViews>
    <sheetView zoomScale="75" zoomScaleNormal="75" zoomScalePageLayoutView="75" workbookViewId="0">
      <pane ySplit="1" topLeftCell="A122" activePane="bottomLeft" state="frozen"/>
      <selection activeCell="AB1" sqref="AB1"/>
      <selection pane="bottomLeft" activeCell="B150" sqref="B150"/>
    </sheetView>
  </sheetViews>
  <sheetFormatPr defaultRowHeight="15" x14ac:dyDescent="0.25"/>
  <cols>
    <col min="1" max="1" width="11" style="6" customWidth="1"/>
    <col min="2" max="2" width="23.42578125" customWidth="1"/>
    <col min="3" max="5" width="5.7109375" hidden="1" customWidth="1"/>
    <col min="6" max="7" width="5.7109375" customWidth="1"/>
    <col min="8" max="8" width="5.5703125" customWidth="1"/>
    <col min="9" max="16" width="5.7109375" customWidth="1"/>
    <col min="17" max="17" width="6.42578125" customWidth="1"/>
    <col min="18" max="29" width="5.7109375" customWidth="1"/>
    <col min="30" max="30" width="5.5703125" customWidth="1"/>
    <col min="31" max="46" width="5.7109375" customWidth="1"/>
    <col min="47" max="47" width="6.42578125" customWidth="1"/>
    <col min="48" max="48" width="5.7109375" customWidth="1"/>
    <col min="49" max="49" width="6.28515625" customWidth="1"/>
    <col min="50" max="55" width="5.7109375" customWidth="1"/>
    <col min="56" max="56" width="6.7109375" customWidth="1"/>
    <col min="57" max="76" width="5.7109375" customWidth="1"/>
    <col min="77" max="77" width="6.85546875" customWidth="1"/>
    <col min="78" max="78" width="9.5703125" bestFit="1" customWidth="1"/>
  </cols>
  <sheetData>
    <row r="1" spans="1:79" s="4" customFormat="1" ht="15.75" thickBot="1" x14ac:dyDescent="0.3">
      <c r="A1" s="30" t="s">
        <v>195</v>
      </c>
      <c r="B1" s="31"/>
      <c r="C1" s="32">
        <v>1945</v>
      </c>
      <c r="D1" s="32">
        <v>1946</v>
      </c>
      <c r="E1" s="32">
        <v>1947</v>
      </c>
      <c r="F1" s="32">
        <v>1948</v>
      </c>
      <c r="G1" s="32">
        <v>1949</v>
      </c>
      <c r="H1" s="32">
        <v>1950</v>
      </c>
      <c r="I1" s="32">
        <v>1951</v>
      </c>
      <c r="J1" s="32">
        <v>1952</v>
      </c>
      <c r="K1" s="32">
        <v>1953</v>
      </c>
      <c r="L1" s="32">
        <v>1954</v>
      </c>
      <c r="M1" s="32">
        <v>1955</v>
      </c>
      <c r="N1" s="32">
        <v>1956</v>
      </c>
      <c r="O1" s="32">
        <v>1957</v>
      </c>
      <c r="P1" s="32">
        <v>1958</v>
      </c>
      <c r="Q1" s="32">
        <v>1959</v>
      </c>
      <c r="R1" s="32">
        <v>1960</v>
      </c>
      <c r="S1" s="32">
        <v>1961</v>
      </c>
      <c r="T1" s="32">
        <v>1962</v>
      </c>
      <c r="U1" s="32">
        <v>1963</v>
      </c>
      <c r="V1" s="32">
        <v>1964</v>
      </c>
      <c r="W1" s="32">
        <v>1965</v>
      </c>
      <c r="X1" s="32">
        <v>1966</v>
      </c>
      <c r="Y1" s="32">
        <v>1967</v>
      </c>
      <c r="Z1" s="32">
        <v>1968</v>
      </c>
      <c r="AA1" s="32">
        <v>1969</v>
      </c>
      <c r="AB1" s="32">
        <v>1970</v>
      </c>
      <c r="AC1" s="32">
        <v>1971</v>
      </c>
      <c r="AD1" s="32">
        <v>1972</v>
      </c>
      <c r="AE1" s="32">
        <v>1973</v>
      </c>
      <c r="AF1" s="32">
        <v>1974</v>
      </c>
      <c r="AG1" s="32">
        <v>1975</v>
      </c>
      <c r="AH1" s="32">
        <v>1976</v>
      </c>
      <c r="AI1" s="32">
        <v>1977</v>
      </c>
      <c r="AJ1" s="32">
        <v>1978</v>
      </c>
      <c r="AK1" s="32">
        <v>1979</v>
      </c>
      <c r="AL1" s="32">
        <v>1980</v>
      </c>
      <c r="AM1" s="32">
        <v>1981</v>
      </c>
      <c r="AN1" s="32">
        <v>1982</v>
      </c>
      <c r="AO1" s="32">
        <v>1983</v>
      </c>
      <c r="AP1" s="32">
        <v>1984</v>
      </c>
      <c r="AQ1" s="32">
        <v>1985</v>
      </c>
      <c r="AR1" s="32">
        <v>1986</v>
      </c>
      <c r="AS1" s="32">
        <v>1987</v>
      </c>
      <c r="AT1" s="32">
        <v>1988</v>
      </c>
      <c r="AU1" s="32">
        <v>1989</v>
      </c>
      <c r="AV1" s="32">
        <v>1990</v>
      </c>
      <c r="AW1" s="32">
        <v>1991</v>
      </c>
      <c r="AX1" s="32">
        <v>1992</v>
      </c>
      <c r="AY1" s="32">
        <v>1993</v>
      </c>
      <c r="AZ1" s="32">
        <v>1994</v>
      </c>
      <c r="BA1" s="32">
        <v>1995</v>
      </c>
      <c r="BB1" s="32">
        <v>1996</v>
      </c>
      <c r="BC1" s="32">
        <v>1997</v>
      </c>
      <c r="BD1" s="32">
        <v>1998</v>
      </c>
      <c r="BE1" s="32">
        <v>1999</v>
      </c>
      <c r="BF1" s="32">
        <v>2000</v>
      </c>
      <c r="BG1" s="32">
        <v>2001</v>
      </c>
      <c r="BH1" s="32">
        <v>2002</v>
      </c>
      <c r="BI1" s="32">
        <v>2003</v>
      </c>
      <c r="BJ1" s="32">
        <v>2004</v>
      </c>
      <c r="BK1" s="32">
        <v>2005</v>
      </c>
      <c r="BL1" s="32">
        <v>2006</v>
      </c>
      <c r="BM1" s="32">
        <v>2007</v>
      </c>
      <c r="BN1" s="32">
        <v>2008</v>
      </c>
      <c r="BO1" s="32">
        <v>2009</v>
      </c>
      <c r="BP1" s="32">
        <v>2010</v>
      </c>
      <c r="BQ1" s="32">
        <v>2011</v>
      </c>
      <c r="BR1" s="32">
        <v>2012</v>
      </c>
      <c r="BS1" s="32">
        <v>2013</v>
      </c>
      <c r="BT1" s="32">
        <v>2014</v>
      </c>
      <c r="BU1" s="32">
        <v>2015</v>
      </c>
      <c r="BV1" s="32">
        <v>2016</v>
      </c>
      <c r="BW1" s="32">
        <v>2017</v>
      </c>
      <c r="BX1" s="32">
        <v>2018</v>
      </c>
      <c r="BY1" s="32">
        <v>2019</v>
      </c>
      <c r="BZ1" s="43" t="s">
        <v>208</v>
      </c>
      <c r="CA1" s="31"/>
    </row>
    <row r="2" spans="1:79" x14ac:dyDescent="0.25">
      <c r="A2" s="33" t="s">
        <v>185</v>
      </c>
      <c r="B2" s="34" t="s">
        <v>188</v>
      </c>
      <c r="C2" s="34"/>
      <c r="D2" s="34"/>
      <c r="E2" s="34"/>
      <c r="F2" s="34">
        <f>(Nepal!C6)*2.5</f>
        <v>2.5</v>
      </c>
      <c r="G2" s="34">
        <f t="shared" ref="G2:V10" si="0">F2</f>
        <v>2.5</v>
      </c>
      <c r="H2" s="34">
        <f>Nepal!E6*2.5</f>
        <v>-2.5</v>
      </c>
      <c r="I2" s="34">
        <f t="shared" si="0"/>
        <v>-2.5</v>
      </c>
      <c r="J2" s="34">
        <f t="shared" si="0"/>
        <v>-2.5</v>
      </c>
      <c r="K2" s="34">
        <f t="shared" si="0"/>
        <v>-2.5</v>
      </c>
      <c r="L2" s="34">
        <f t="shared" si="0"/>
        <v>-2.5</v>
      </c>
      <c r="M2" s="34">
        <f t="shared" si="0"/>
        <v>-2.5</v>
      </c>
      <c r="N2" s="34">
        <f t="shared" si="0"/>
        <v>-2.5</v>
      </c>
      <c r="O2" s="34">
        <f t="shared" si="0"/>
        <v>-2.5</v>
      </c>
      <c r="P2" s="34">
        <f t="shared" si="0"/>
        <v>-2.5</v>
      </c>
      <c r="Q2" s="34">
        <f>Nepal!G6*2.5</f>
        <v>-1.25</v>
      </c>
      <c r="R2" s="34">
        <f t="shared" si="0"/>
        <v>-1.25</v>
      </c>
      <c r="S2" s="34">
        <f t="shared" si="0"/>
        <v>-1.25</v>
      </c>
      <c r="T2" s="34">
        <f>Nepal!I6*2.5</f>
        <v>0</v>
      </c>
      <c r="U2" s="34">
        <f t="shared" si="0"/>
        <v>0</v>
      </c>
      <c r="V2" s="34">
        <f t="shared" si="0"/>
        <v>0</v>
      </c>
      <c r="W2" s="34">
        <f t="shared" ref="W2:AL10" si="1">V2</f>
        <v>0</v>
      </c>
      <c r="X2" s="34">
        <f t="shared" si="1"/>
        <v>0</v>
      </c>
      <c r="Y2" s="34">
        <f>Nepal!K6*2.5</f>
        <v>2.5</v>
      </c>
      <c r="Z2" s="34">
        <f t="shared" si="1"/>
        <v>2.5</v>
      </c>
      <c r="AA2" s="34">
        <f t="shared" si="1"/>
        <v>2.5</v>
      </c>
      <c r="AB2" s="34">
        <f t="shared" si="1"/>
        <v>2.5</v>
      </c>
      <c r="AC2" s="34">
        <f>AB2</f>
        <v>2.5</v>
      </c>
      <c r="AD2" s="34">
        <f t="shared" si="1"/>
        <v>2.5</v>
      </c>
      <c r="AE2" s="34">
        <f t="shared" si="1"/>
        <v>2.5</v>
      </c>
      <c r="AF2" s="34">
        <f t="shared" si="1"/>
        <v>2.5</v>
      </c>
      <c r="AG2" s="34">
        <f t="shared" si="1"/>
        <v>2.5</v>
      </c>
      <c r="AH2" s="34">
        <f t="shared" si="1"/>
        <v>2.5</v>
      </c>
      <c r="AI2" s="34">
        <f t="shared" si="1"/>
        <v>2.5</v>
      </c>
      <c r="AJ2" s="34">
        <f t="shared" si="1"/>
        <v>2.5</v>
      </c>
      <c r="AK2" s="34">
        <f t="shared" si="1"/>
        <v>2.5</v>
      </c>
      <c r="AL2" s="34">
        <f>Nepal!M6*2.5</f>
        <v>2.5</v>
      </c>
      <c r="AM2" s="34">
        <f t="shared" ref="AM2:BB10" si="2">AL2</f>
        <v>2.5</v>
      </c>
      <c r="AN2" s="34">
        <f t="shared" si="2"/>
        <v>2.5</v>
      </c>
      <c r="AO2" s="34">
        <f t="shared" si="2"/>
        <v>2.5</v>
      </c>
      <c r="AP2" s="34">
        <f t="shared" si="2"/>
        <v>2.5</v>
      </c>
      <c r="AQ2" s="34">
        <f t="shared" si="2"/>
        <v>2.5</v>
      </c>
      <c r="AR2" s="34">
        <f t="shared" si="2"/>
        <v>2.5</v>
      </c>
      <c r="AS2" s="34">
        <f t="shared" si="2"/>
        <v>2.5</v>
      </c>
      <c r="AT2" s="34">
        <f t="shared" si="2"/>
        <v>2.5</v>
      </c>
      <c r="AU2" s="34">
        <f t="shared" si="2"/>
        <v>2.5</v>
      </c>
      <c r="AV2" s="34">
        <f>Nepal!O6*2.5</f>
        <v>1.25</v>
      </c>
      <c r="AW2" s="34">
        <f t="shared" si="2"/>
        <v>1.25</v>
      </c>
      <c r="AX2" s="34">
        <f t="shared" si="2"/>
        <v>1.25</v>
      </c>
      <c r="AY2" s="34">
        <f t="shared" si="2"/>
        <v>1.25</v>
      </c>
      <c r="AZ2" s="34">
        <f t="shared" si="2"/>
        <v>1.25</v>
      </c>
      <c r="BA2" s="34">
        <f t="shared" si="2"/>
        <v>1.25</v>
      </c>
      <c r="BB2" s="34">
        <f t="shared" si="2"/>
        <v>1.25</v>
      </c>
      <c r="BC2" s="34">
        <f t="shared" ref="BC2:BR3" si="3">BB2</f>
        <v>1.25</v>
      </c>
      <c r="BD2" s="34">
        <f t="shared" si="3"/>
        <v>1.25</v>
      </c>
      <c r="BE2" s="34">
        <f t="shared" si="3"/>
        <v>1.25</v>
      </c>
      <c r="BF2" s="34">
        <f t="shared" si="3"/>
        <v>1.25</v>
      </c>
      <c r="BG2" s="34">
        <f t="shared" si="3"/>
        <v>1.25</v>
      </c>
      <c r="BH2" s="34">
        <f>Nepal!Q6*2.5</f>
        <v>-2.5</v>
      </c>
      <c r="BI2" s="34">
        <f t="shared" si="3"/>
        <v>-2.5</v>
      </c>
      <c r="BJ2" s="34">
        <f t="shared" si="3"/>
        <v>-2.5</v>
      </c>
      <c r="BK2" s="34">
        <f t="shared" si="3"/>
        <v>-2.5</v>
      </c>
      <c r="BL2" s="34">
        <f t="shared" si="3"/>
        <v>-2.5</v>
      </c>
      <c r="BM2" s="34">
        <f>Nepal!S6*2.5</f>
        <v>-1.25</v>
      </c>
      <c r="BN2" s="34">
        <f t="shared" si="3"/>
        <v>-1.25</v>
      </c>
      <c r="BO2" s="34">
        <f t="shared" si="3"/>
        <v>-1.25</v>
      </c>
      <c r="BP2" s="34">
        <f t="shared" si="3"/>
        <v>-1.25</v>
      </c>
      <c r="BQ2" s="34">
        <f t="shared" si="3"/>
        <v>-1.25</v>
      </c>
      <c r="BR2" s="34">
        <f t="shared" si="3"/>
        <v>-1.25</v>
      </c>
      <c r="BS2" s="34">
        <f t="shared" ref="BQ2:BT10" si="4">BR2</f>
        <v>-1.25</v>
      </c>
      <c r="BT2" s="34">
        <f t="shared" si="4"/>
        <v>-1.25</v>
      </c>
      <c r="BU2" s="34">
        <f>Nepal!U6*2.5</f>
        <v>8.75</v>
      </c>
      <c r="BV2" s="34">
        <f>BU2</f>
        <v>8.75</v>
      </c>
      <c r="BW2" s="34">
        <v>8.75</v>
      </c>
      <c r="BX2" s="34">
        <v>8.75</v>
      </c>
      <c r="BY2" s="34">
        <v>8.75</v>
      </c>
      <c r="BZ2" s="35">
        <f>SUM(F2:BW2)/70</f>
        <v>0.7857142857142857</v>
      </c>
      <c r="CA2" s="34"/>
    </row>
    <row r="3" spans="1:79" x14ac:dyDescent="0.25">
      <c r="A3" s="33"/>
      <c r="B3" s="36" t="s">
        <v>295</v>
      </c>
      <c r="C3" s="34"/>
      <c r="D3" s="34"/>
      <c r="E3" s="34"/>
      <c r="F3" s="34">
        <f>Nepal!C9</f>
        <v>0.5</v>
      </c>
      <c r="G3" s="34">
        <f t="shared" si="0"/>
        <v>0.5</v>
      </c>
      <c r="H3" s="34">
        <f>Nepal!E9</f>
        <v>0.5</v>
      </c>
      <c r="I3" s="34">
        <f t="shared" si="0"/>
        <v>0.5</v>
      </c>
      <c r="J3" s="34">
        <f t="shared" si="0"/>
        <v>0.5</v>
      </c>
      <c r="K3" s="34">
        <f t="shared" si="0"/>
        <v>0.5</v>
      </c>
      <c r="L3" s="34">
        <f t="shared" si="0"/>
        <v>0.5</v>
      </c>
      <c r="M3" s="34">
        <f t="shared" si="0"/>
        <v>0.5</v>
      </c>
      <c r="N3" s="34">
        <f t="shared" si="0"/>
        <v>0.5</v>
      </c>
      <c r="O3" s="34">
        <f t="shared" si="0"/>
        <v>0.5</v>
      </c>
      <c r="P3" s="34">
        <f t="shared" si="0"/>
        <v>0.5</v>
      </c>
      <c r="Q3" s="34">
        <f>Nepal!G9</f>
        <v>0</v>
      </c>
      <c r="R3" s="34">
        <f t="shared" si="0"/>
        <v>0</v>
      </c>
      <c r="S3" s="34">
        <f t="shared" si="0"/>
        <v>0</v>
      </c>
      <c r="T3" s="34">
        <f>Nepal!I9</f>
        <v>1</v>
      </c>
      <c r="U3" s="34">
        <f t="shared" si="0"/>
        <v>1</v>
      </c>
      <c r="V3" s="34">
        <f t="shared" si="0"/>
        <v>1</v>
      </c>
      <c r="W3" s="34">
        <f t="shared" si="1"/>
        <v>1</v>
      </c>
      <c r="X3" s="34">
        <f t="shared" si="1"/>
        <v>1</v>
      </c>
      <c r="Y3" s="34">
        <f>Nepal!K9</f>
        <v>1</v>
      </c>
      <c r="Z3" s="34">
        <f t="shared" si="1"/>
        <v>1</v>
      </c>
      <c r="AA3" s="34">
        <f t="shared" si="1"/>
        <v>1</v>
      </c>
      <c r="AB3" s="34">
        <f t="shared" si="1"/>
        <v>1</v>
      </c>
      <c r="AC3" s="34">
        <f t="shared" si="1"/>
        <v>1</v>
      </c>
      <c r="AD3" s="34">
        <f t="shared" si="1"/>
        <v>1</v>
      </c>
      <c r="AE3" s="34">
        <f t="shared" si="1"/>
        <v>1</v>
      </c>
      <c r="AF3" s="34">
        <f t="shared" si="1"/>
        <v>1</v>
      </c>
      <c r="AG3" s="34">
        <f t="shared" si="1"/>
        <v>1</v>
      </c>
      <c r="AH3" s="34">
        <f t="shared" si="1"/>
        <v>1</v>
      </c>
      <c r="AI3" s="34">
        <f t="shared" si="1"/>
        <v>1</v>
      </c>
      <c r="AJ3" s="34">
        <f t="shared" si="1"/>
        <v>1</v>
      </c>
      <c r="AK3" s="34">
        <f t="shared" si="1"/>
        <v>1</v>
      </c>
      <c r="AL3" s="34">
        <f>Nepal!M9</f>
        <v>1</v>
      </c>
      <c r="AM3" s="34">
        <f t="shared" si="2"/>
        <v>1</v>
      </c>
      <c r="AN3" s="34">
        <f t="shared" si="2"/>
        <v>1</v>
      </c>
      <c r="AO3" s="34">
        <f t="shared" si="2"/>
        <v>1</v>
      </c>
      <c r="AP3" s="34">
        <f t="shared" si="2"/>
        <v>1</v>
      </c>
      <c r="AQ3" s="34">
        <f t="shared" si="2"/>
        <v>1</v>
      </c>
      <c r="AR3" s="34">
        <f t="shared" si="2"/>
        <v>1</v>
      </c>
      <c r="AS3" s="34">
        <f t="shared" si="2"/>
        <v>1</v>
      </c>
      <c r="AT3" s="34">
        <f t="shared" si="2"/>
        <v>1</v>
      </c>
      <c r="AU3" s="34">
        <f t="shared" si="2"/>
        <v>1</v>
      </c>
      <c r="AV3" s="34">
        <f>Nepal!O9</f>
        <v>0.5</v>
      </c>
      <c r="AW3" s="34">
        <f t="shared" si="2"/>
        <v>0.5</v>
      </c>
      <c r="AX3" s="34">
        <f t="shared" si="2"/>
        <v>0.5</v>
      </c>
      <c r="AY3" s="34">
        <f t="shared" si="2"/>
        <v>0.5</v>
      </c>
      <c r="AZ3" s="34">
        <f t="shared" si="2"/>
        <v>0.5</v>
      </c>
      <c r="BA3" s="34">
        <f t="shared" si="2"/>
        <v>0.5</v>
      </c>
      <c r="BB3" s="34">
        <f t="shared" si="2"/>
        <v>0.5</v>
      </c>
      <c r="BC3" s="34">
        <f t="shared" si="3"/>
        <v>0.5</v>
      </c>
      <c r="BD3" s="34">
        <f t="shared" si="3"/>
        <v>0.5</v>
      </c>
      <c r="BE3" s="34">
        <f t="shared" si="3"/>
        <v>0.5</v>
      </c>
      <c r="BF3" s="34">
        <f t="shared" si="3"/>
        <v>0.5</v>
      </c>
      <c r="BG3" s="34">
        <f t="shared" si="3"/>
        <v>0.5</v>
      </c>
      <c r="BH3" s="34">
        <f>Nepal!Q9</f>
        <v>0</v>
      </c>
      <c r="BI3" s="34">
        <f t="shared" si="3"/>
        <v>0</v>
      </c>
      <c r="BJ3" s="34">
        <f t="shared" si="3"/>
        <v>0</v>
      </c>
      <c r="BK3" s="34">
        <f t="shared" si="3"/>
        <v>0</v>
      </c>
      <c r="BL3" s="34">
        <f t="shared" si="3"/>
        <v>0</v>
      </c>
      <c r="BM3" s="34">
        <f>Nepal!S9</f>
        <v>0</v>
      </c>
      <c r="BN3" s="34">
        <f t="shared" si="3"/>
        <v>0</v>
      </c>
      <c r="BO3" s="34">
        <f t="shared" si="3"/>
        <v>0</v>
      </c>
      <c r="BP3" s="34">
        <f t="shared" si="3"/>
        <v>0</v>
      </c>
      <c r="BQ3" s="34">
        <f t="shared" si="4"/>
        <v>0</v>
      </c>
      <c r="BR3" s="34">
        <f t="shared" si="4"/>
        <v>0</v>
      </c>
      <c r="BS3" s="34">
        <f t="shared" si="4"/>
        <v>0</v>
      </c>
      <c r="BT3" s="34">
        <f t="shared" si="4"/>
        <v>0</v>
      </c>
      <c r="BU3" s="34">
        <f>Nepal!U9</f>
        <v>1.5</v>
      </c>
      <c r="BV3" s="34">
        <f>BU3</f>
        <v>1.5</v>
      </c>
      <c r="BW3" s="34">
        <f t="shared" ref="BW3:BY3" si="5">BV3</f>
        <v>1.5</v>
      </c>
      <c r="BX3" s="34">
        <f t="shared" si="5"/>
        <v>1.5</v>
      </c>
      <c r="BY3" s="34">
        <f t="shared" si="5"/>
        <v>1.5</v>
      </c>
      <c r="BZ3" s="35">
        <f>SUM(F3:BW3)/70</f>
        <v>0.62857142857142856</v>
      </c>
      <c r="CA3" s="34"/>
    </row>
    <row r="4" spans="1:79" x14ac:dyDescent="0.25">
      <c r="A4" s="33"/>
      <c r="B4" s="36" t="s">
        <v>263</v>
      </c>
      <c r="C4" s="34"/>
      <c r="D4" s="34"/>
      <c r="E4" s="34"/>
      <c r="F4" s="34"/>
      <c r="G4" s="34"/>
      <c r="H4" s="34"/>
      <c r="I4" s="34"/>
      <c r="J4" s="34"/>
      <c r="K4" s="34"/>
      <c r="L4" s="34"/>
      <c r="M4" s="34"/>
      <c r="N4" s="34"/>
      <c r="O4" s="34"/>
      <c r="P4" s="34"/>
      <c r="Q4" s="34">
        <v>0</v>
      </c>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v>0</v>
      </c>
      <c r="AW4" s="34">
        <v>0</v>
      </c>
      <c r="AX4" s="34">
        <v>0</v>
      </c>
      <c r="AY4" s="34">
        <v>0</v>
      </c>
      <c r="AZ4" s="34">
        <v>0</v>
      </c>
      <c r="BA4" s="34">
        <v>0</v>
      </c>
      <c r="BB4" s="34">
        <v>0</v>
      </c>
      <c r="BC4" s="34">
        <v>0</v>
      </c>
      <c r="BD4" s="34">
        <v>0</v>
      </c>
      <c r="BE4" s="34">
        <v>0</v>
      </c>
      <c r="BF4" s="34">
        <v>0</v>
      </c>
      <c r="BG4" s="34">
        <v>0</v>
      </c>
      <c r="BH4" s="34"/>
      <c r="BI4" s="34"/>
      <c r="BJ4" s="34"/>
      <c r="BK4" s="34"/>
      <c r="BL4" s="34"/>
      <c r="BM4" s="34">
        <v>5.5</v>
      </c>
      <c r="BN4" s="34">
        <v>5.5</v>
      </c>
      <c r="BO4" s="34">
        <v>5.5</v>
      </c>
      <c r="BP4" s="34">
        <v>5.5</v>
      </c>
      <c r="BQ4" s="34">
        <v>5.5</v>
      </c>
      <c r="BR4" s="34">
        <v>5.5</v>
      </c>
      <c r="BS4" s="34">
        <v>5.5</v>
      </c>
      <c r="BT4" s="34">
        <v>5.5</v>
      </c>
      <c r="BU4" s="34">
        <v>4</v>
      </c>
      <c r="BV4" s="34">
        <v>4</v>
      </c>
      <c r="BW4" s="34">
        <v>4</v>
      </c>
      <c r="BX4" s="34">
        <f t="shared" ref="BX4" si="6">BW4</f>
        <v>4</v>
      </c>
      <c r="BY4" s="34">
        <v>4</v>
      </c>
      <c r="BZ4" s="35">
        <f>SUM(F4:BW4)/24</f>
        <v>2.3333333333333335</v>
      </c>
      <c r="CA4" s="34"/>
    </row>
    <row r="5" spans="1:79" x14ac:dyDescent="0.25">
      <c r="A5" s="33"/>
      <c r="B5" s="36" t="s">
        <v>296</v>
      </c>
      <c r="C5" s="34"/>
      <c r="D5" s="34"/>
      <c r="E5" s="34"/>
      <c r="F5" s="34"/>
      <c r="G5" s="34"/>
      <c r="H5" s="34"/>
      <c r="I5" s="34"/>
      <c r="J5" s="34"/>
      <c r="K5" s="34"/>
      <c r="L5" s="34"/>
      <c r="M5" s="34"/>
      <c r="N5" s="34"/>
      <c r="O5" s="34"/>
      <c r="P5" s="34"/>
      <c r="Q5" s="34">
        <f>10/Q6</f>
        <v>0.44642857142857145</v>
      </c>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f t="shared" ref="AW5:BE5" si="7">10/AW6</f>
        <v>0.84530853761622993</v>
      </c>
      <c r="AX5" s="34">
        <f t="shared" si="7"/>
        <v>0.84530853761622993</v>
      </c>
      <c r="AY5" s="34">
        <f t="shared" si="7"/>
        <v>0.84530853761622993</v>
      </c>
      <c r="AZ5" s="34">
        <f t="shared" si="7"/>
        <v>0.89525514771709935</v>
      </c>
      <c r="BA5" s="34">
        <f t="shared" si="7"/>
        <v>0.89525514771709935</v>
      </c>
      <c r="BB5" s="34">
        <f t="shared" si="7"/>
        <v>0.89525514771709935</v>
      </c>
      <c r="BC5" s="34">
        <f t="shared" si="7"/>
        <v>0.89525514771709935</v>
      </c>
      <c r="BD5" s="34">
        <f t="shared" si="7"/>
        <v>0.89525514771709935</v>
      </c>
      <c r="BE5" s="34">
        <f t="shared" si="7"/>
        <v>0.77700077700077708</v>
      </c>
      <c r="BF5" s="34"/>
      <c r="BG5" s="34"/>
      <c r="BH5" s="34"/>
      <c r="BI5" s="34"/>
      <c r="BJ5" s="34"/>
      <c r="BK5" s="34"/>
      <c r="BL5" s="34"/>
      <c r="BM5" s="34"/>
      <c r="BN5" s="34">
        <f t="shared" ref="BN5:BW5" si="8">10/BN6</f>
        <v>1.277139208173691</v>
      </c>
      <c r="BO5" s="34">
        <f t="shared" si="8"/>
        <v>1.277139208173691</v>
      </c>
      <c r="BP5" s="34">
        <f t="shared" si="8"/>
        <v>1.277139208173691</v>
      </c>
      <c r="BQ5" s="34">
        <f t="shared" si="8"/>
        <v>1.277139208173691</v>
      </c>
      <c r="BR5" s="34">
        <f t="shared" si="8"/>
        <v>1.277139208173691</v>
      </c>
      <c r="BS5" s="34">
        <f t="shared" si="8"/>
        <v>1.6339869281045751</v>
      </c>
      <c r="BT5" s="34">
        <f t="shared" si="8"/>
        <v>1.6339869281045751</v>
      </c>
      <c r="BU5" s="34">
        <f t="shared" si="8"/>
        <v>1.6339869281045751</v>
      </c>
      <c r="BV5" s="34">
        <f t="shared" si="8"/>
        <v>1.6339869281045751</v>
      </c>
      <c r="BW5" s="34">
        <f t="shared" si="8"/>
        <v>0.80192461908580592</v>
      </c>
      <c r="BX5" s="34">
        <f t="shared" ref="BX5:BY5" si="9">BW5</f>
        <v>0.80192461908580592</v>
      </c>
      <c r="BY5" s="34">
        <f t="shared" si="9"/>
        <v>0.80192461908580592</v>
      </c>
      <c r="BZ5" s="35">
        <f>SUM(F5:BW5)/20</f>
        <v>1.0979599536118054</v>
      </c>
      <c r="CA5" s="34"/>
    </row>
    <row r="6" spans="1:79" x14ac:dyDescent="0.25">
      <c r="A6" s="33"/>
      <c r="B6" s="36" t="s">
        <v>322</v>
      </c>
      <c r="C6" s="34"/>
      <c r="D6" s="34"/>
      <c r="E6" s="34"/>
      <c r="F6" s="34"/>
      <c r="G6" s="34"/>
      <c r="H6" s="34"/>
      <c r="I6" s="34"/>
      <c r="J6" s="34"/>
      <c r="K6" s="34"/>
      <c r="L6" s="34"/>
      <c r="M6" s="34"/>
      <c r="N6" s="34"/>
      <c r="O6" s="34"/>
      <c r="P6" s="34"/>
      <c r="Q6" s="34">
        <v>22.4</v>
      </c>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v>11.83</v>
      </c>
      <c r="AX6" s="34">
        <v>11.83</v>
      </c>
      <c r="AY6" s="34">
        <v>11.83</v>
      </c>
      <c r="AZ6" s="34">
        <v>11.17</v>
      </c>
      <c r="BA6" s="34">
        <v>11.17</v>
      </c>
      <c r="BB6" s="34">
        <v>11.17</v>
      </c>
      <c r="BC6" s="34">
        <v>11.17</v>
      </c>
      <c r="BD6" s="34">
        <v>11.17</v>
      </c>
      <c r="BE6" s="34">
        <v>12.87</v>
      </c>
      <c r="BF6" s="34"/>
      <c r="BG6" s="34"/>
      <c r="BH6" s="34"/>
      <c r="BI6" s="34"/>
      <c r="BJ6" s="34"/>
      <c r="BK6" s="34"/>
      <c r="BL6" s="34"/>
      <c r="BM6" s="34"/>
      <c r="BN6" s="34">
        <v>7.83</v>
      </c>
      <c r="BO6" s="34">
        <v>7.83</v>
      </c>
      <c r="BP6" s="34">
        <v>7.83</v>
      </c>
      <c r="BQ6" s="34">
        <v>7.83</v>
      </c>
      <c r="BR6" s="34">
        <v>7.83</v>
      </c>
      <c r="BS6" s="34">
        <v>6.12</v>
      </c>
      <c r="BT6" s="34">
        <v>6.12</v>
      </c>
      <c r="BU6" s="34">
        <v>6.12</v>
      </c>
      <c r="BV6" s="34">
        <v>6.12</v>
      </c>
      <c r="BW6" s="34">
        <v>12.47</v>
      </c>
      <c r="BX6" s="34">
        <f t="shared" ref="BX6:BY6" si="10">BW6</f>
        <v>12.47</v>
      </c>
      <c r="BY6" s="34">
        <f t="shared" si="10"/>
        <v>12.47</v>
      </c>
      <c r="BZ6" s="35">
        <f>SUM(F6:BW6)/52</f>
        <v>3.8982692307692322</v>
      </c>
      <c r="CA6" s="34"/>
    </row>
    <row r="7" spans="1:79" x14ac:dyDescent="0.25">
      <c r="A7" s="33"/>
      <c r="B7" s="36" t="s">
        <v>269</v>
      </c>
      <c r="C7" s="34"/>
      <c r="D7" s="34"/>
      <c r="E7" s="34"/>
      <c r="F7" s="34"/>
      <c r="G7" s="34"/>
      <c r="H7" s="34"/>
      <c r="I7" s="34"/>
      <c r="J7" s="34"/>
      <c r="K7" s="34"/>
      <c r="L7" s="34"/>
      <c r="M7" s="34"/>
      <c r="N7" s="34"/>
      <c r="O7" s="34"/>
      <c r="P7" s="34"/>
      <c r="Q7" s="34">
        <v>2.02</v>
      </c>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v>2.02</v>
      </c>
      <c r="AX7" s="34">
        <v>2.02</v>
      </c>
      <c r="AY7" s="34">
        <v>2.02</v>
      </c>
      <c r="AZ7" s="34">
        <v>2.78</v>
      </c>
      <c r="BA7" s="34">
        <v>2.78</v>
      </c>
      <c r="BB7" s="34">
        <v>2.78</v>
      </c>
      <c r="BC7" s="34">
        <v>2.78</v>
      </c>
      <c r="BD7" s="34">
        <v>2.78</v>
      </c>
      <c r="BE7" s="34">
        <v>2.4</v>
      </c>
      <c r="BF7" s="34"/>
      <c r="BG7" s="34"/>
      <c r="BH7" s="34"/>
      <c r="BI7" s="34"/>
      <c r="BJ7" s="34"/>
      <c r="BK7" s="34"/>
      <c r="BL7" s="34"/>
      <c r="BM7" s="34"/>
      <c r="BN7" s="34">
        <v>4.18</v>
      </c>
      <c r="BO7" s="34">
        <v>4.18</v>
      </c>
      <c r="BP7" s="34">
        <v>4.18</v>
      </c>
      <c r="BQ7" s="34">
        <v>4.18</v>
      </c>
      <c r="BR7" s="34">
        <v>4.18</v>
      </c>
      <c r="BS7" s="34">
        <v>4.29</v>
      </c>
      <c r="BT7" s="34">
        <v>4.29</v>
      </c>
      <c r="BU7" s="34">
        <v>4.29</v>
      </c>
      <c r="BV7" s="34">
        <v>4.29</v>
      </c>
      <c r="BW7" s="34">
        <v>3.44</v>
      </c>
      <c r="BX7" s="34">
        <f t="shared" ref="BX7:BY7" si="11">BW7</f>
        <v>3.44</v>
      </c>
      <c r="BY7" s="34">
        <f t="shared" si="11"/>
        <v>3.44</v>
      </c>
      <c r="BZ7" s="35">
        <f>SUM(F7:BW7)/20</f>
        <v>3.2939999999999996</v>
      </c>
      <c r="CA7" s="34"/>
    </row>
    <row r="8" spans="1:79" x14ac:dyDescent="0.25">
      <c r="A8" s="33"/>
      <c r="B8" s="36" t="s">
        <v>397</v>
      </c>
      <c r="C8" s="34"/>
      <c r="D8" s="34"/>
      <c r="E8" s="34"/>
      <c r="F8" s="34">
        <v>0</v>
      </c>
      <c r="G8" s="34">
        <v>0</v>
      </c>
      <c r="H8" s="34">
        <v>0</v>
      </c>
      <c r="I8" s="34">
        <v>0</v>
      </c>
      <c r="J8" s="34">
        <v>0</v>
      </c>
      <c r="K8" s="34">
        <v>0</v>
      </c>
      <c r="L8" s="34">
        <v>0</v>
      </c>
      <c r="M8" s="34">
        <v>0</v>
      </c>
      <c r="N8" s="34">
        <v>0</v>
      </c>
      <c r="O8" s="34">
        <v>0</v>
      </c>
      <c r="P8" s="34">
        <v>0</v>
      </c>
      <c r="Q8" s="34">
        <v>0</v>
      </c>
      <c r="R8" s="34">
        <v>0</v>
      </c>
      <c r="S8" s="34">
        <v>0</v>
      </c>
      <c r="T8" s="34">
        <v>0</v>
      </c>
      <c r="U8" s="34">
        <v>0</v>
      </c>
      <c r="V8" s="34">
        <v>0</v>
      </c>
      <c r="W8" s="34">
        <v>0</v>
      </c>
      <c r="X8" s="34">
        <v>0</v>
      </c>
      <c r="Y8" s="34">
        <v>0</v>
      </c>
      <c r="Z8" s="34">
        <v>0</v>
      </c>
      <c r="AA8" s="34">
        <v>0</v>
      </c>
      <c r="AB8" s="34">
        <v>0</v>
      </c>
      <c r="AC8" s="34">
        <v>0</v>
      </c>
      <c r="AD8" s="34">
        <v>0</v>
      </c>
      <c r="AE8" s="34">
        <v>0</v>
      </c>
      <c r="AF8" s="34">
        <v>0</v>
      </c>
      <c r="AG8" s="34">
        <v>0</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4">
        <v>0</v>
      </c>
      <c r="AY8" s="34">
        <v>0</v>
      </c>
      <c r="AZ8" s="34">
        <v>0</v>
      </c>
      <c r="BA8" s="34">
        <v>0</v>
      </c>
      <c r="BB8" s="34">
        <v>2</v>
      </c>
      <c r="BC8" s="34">
        <v>2</v>
      </c>
      <c r="BD8" s="34">
        <v>2</v>
      </c>
      <c r="BE8" s="34">
        <v>2</v>
      </c>
      <c r="BF8" s="34">
        <v>2</v>
      </c>
      <c r="BG8" s="34">
        <v>2</v>
      </c>
      <c r="BH8" s="34">
        <v>2</v>
      </c>
      <c r="BI8" s="34">
        <v>2</v>
      </c>
      <c r="BJ8" s="34">
        <v>2</v>
      </c>
      <c r="BK8" s="34">
        <v>2</v>
      </c>
      <c r="BL8" s="34">
        <v>2</v>
      </c>
      <c r="BM8" s="34">
        <v>0</v>
      </c>
      <c r="BN8" s="34">
        <v>0</v>
      </c>
      <c r="BO8" s="34">
        <v>0</v>
      </c>
      <c r="BP8" s="34">
        <v>0</v>
      </c>
      <c r="BQ8" s="34">
        <v>0</v>
      </c>
      <c r="BR8" s="34">
        <v>0</v>
      </c>
      <c r="BS8" s="34">
        <v>0</v>
      </c>
      <c r="BT8" s="34">
        <v>0</v>
      </c>
      <c r="BU8" s="34">
        <v>0</v>
      </c>
      <c r="BV8" s="34">
        <v>0</v>
      </c>
      <c r="BW8" s="34">
        <v>0</v>
      </c>
      <c r="BX8" s="34">
        <v>0</v>
      </c>
      <c r="BY8" s="34"/>
      <c r="BZ8" s="35">
        <f t="shared" ref="BZ8:BZ9" si="12">SUM(F8:BW8)/20</f>
        <v>1.1000000000000001</v>
      </c>
      <c r="CA8" s="34"/>
    </row>
    <row r="9" spans="1:79" x14ac:dyDescent="0.25">
      <c r="A9" s="33"/>
      <c r="B9" s="34" t="s">
        <v>403</v>
      </c>
      <c r="C9" s="34"/>
      <c r="D9" s="34"/>
      <c r="E9" s="34"/>
      <c r="F9" s="34">
        <v>0</v>
      </c>
      <c r="G9" s="34">
        <v>0</v>
      </c>
      <c r="H9" s="34">
        <v>0</v>
      </c>
      <c r="I9" s="34">
        <v>0</v>
      </c>
      <c r="J9" s="34">
        <v>3</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3</v>
      </c>
      <c r="AW9" s="34">
        <v>1</v>
      </c>
      <c r="AX9" s="34">
        <v>1</v>
      </c>
      <c r="AY9" s="34">
        <v>1</v>
      </c>
      <c r="AZ9" s="34">
        <v>1</v>
      </c>
      <c r="BA9" s="34">
        <v>1</v>
      </c>
      <c r="BB9" s="34">
        <v>3</v>
      </c>
      <c r="BC9" s="34">
        <v>2</v>
      </c>
      <c r="BD9" s="34">
        <v>2</v>
      </c>
      <c r="BE9" s="34">
        <v>1.5</v>
      </c>
      <c r="BF9" s="34">
        <v>1</v>
      </c>
      <c r="BG9" s="34">
        <v>1</v>
      </c>
      <c r="BH9" s="34">
        <v>1</v>
      </c>
      <c r="BI9" s="34">
        <v>0</v>
      </c>
      <c r="BJ9" s="34">
        <v>3</v>
      </c>
      <c r="BK9" s="34">
        <v>3</v>
      </c>
      <c r="BL9" s="34">
        <v>0</v>
      </c>
      <c r="BM9" s="34">
        <v>4</v>
      </c>
      <c r="BN9" s="34">
        <v>3</v>
      </c>
      <c r="BO9" s="34">
        <v>2</v>
      </c>
      <c r="BP9" s="34">
        <v>2</v>
      </c>
      <c r="BQ9" s="34">
        <v>2</v>
      </c>
      <c r="BR9" s="34">
        <v>2</v>
      </c>
      <c r="BS9" s="34">
        <v>4</v>
      </c>
      <c r="BT9" s="34">
        <v>2</v>
      </c>
      <c r="BU9" s="34">
        <v>2</v>
      </c>
      <c r="BV9" s="34">
        <v>2</v>
      </c>
      <c r="BW9" s="34">
        <v>3</v>
      </c>
      <c r="BX9" s="34">
        <v>3</v>
      </c>
      <c r="BY9" s="34">
        <v>3</v>
      </c>
      <c r="BZ9" s="35">
        <f t="shared" si="12"/>
        <v>2.8250000000000002</v>
      </c>
    </row>
    <row r="10" spans="1:79" x14ac:dyDescent="0.25">
      <c r="A10" s="33"/>
      <c r="B10" s="34" t="s">
        <v>189</v>
      </c>
      <c r="C10" s="34"/>
      <c r="D10" s="34"/>
      <c r="E10" s="34"/>
      <c r="F10" s="34">
        <f t="shared" ref="F10:BA19" si="13">E10</f>
        <v>0</v>
      </c>
      <c r="G10" s="34">
        <f>F10</f>
        <v>0</v>
      </c>
      <c r="H10" s="34">
        <f t="shared" ref="H10" si="14">G10</f>
        <v>0</v>
      </c>
      <c r="I10" s="34">
        <f t="shared" si="0"/>
        <v>0</v>
      </c>
      <c r="J10" s="34">
        <f t="shared" si="0"/>
        <v>0</v>
      </c>
      <c r="K10" s="34">
        <f t="shared" si="0"/>
        <v>0</v>
      </c>
      <c r="L10" s="34">
        <f t="shared" si="0"/>
        <v>0</v>
      </c>
      <c r="M10" s="34">
        <f t="shared" si="0"/>
        <v>0</v>
      </c>
      <c r="N10" s="34">
        <f t="shared" si="0"/>
        <v>0</v>
      </c>
      <c r="O10" s="34">
        <v>1.333</v>
      </c>
      <c r="P10" s="34">
        <v>2.6659999999999999</v>
      </c>
      <c r="Q10" s="34">
        <v>4</v>
      </c>
      <c r="R10" s="34">
        <v>0</v>
      </c>
      <c r="S10" s="34">
        <f>R10</f>
        <v>0</v>
      </c>
      <c r="T10" s="34">
        <f t="shared" ref="T10" si="15">S10</f>
        <v>0</v>
      </c>
      <c r="U10" s="34">
        <f t="shared" si="0"/>
        <v>0</v>
      </c>
      <c r="V10" s="34">
        <f t="shared" si="0"/>
        <v>0</v>
      </c>
      <c r="W10" s="34">
        <f t="shared" si="1"/>
        <v>0</v>
      </c>
      <c r="X10" s="34">
        <f t="shared" si="1"/>
        <v>0</v>
      </c>
      <c r="Y10" s="34">
        <f t="shared" si="1"/>
        <v>0</v>
      </c>
      <c r="Z10" s="34">
        <f t="shared" si="1"/>
        <v>0</v>
      </c>
      <c r="AA10" s="34">
        <f t="shared" si="1"/>
        <v>0</v>
      </c>
      <c r="AB10" s="34">
        <f t="shared" si="1"/>
        <v>0</v>
      </c>
      <c r="AC10" s="34">
        <f t="shared" si="1"/>
        <v>0</v>
      </c>
      <c r="AD10" s="34">
        <f t="shared" si="1"/>
        <v>0</v>
      </c>
      <c r="AE10" s="34">
        <f t="shared" si="1"/>
        <v>0</v>
      </c>
      <c r="AF10" s="34">
        <f t="shared" si="1"/>
        <v>0</v>
      </c>
      <c r="AG10" s="34">
        <f t="shared" si="1"/>
        <v>0</v>
      </c>
      <c r="AH10" s="34">
        <f t="shared" si="1"/>
        <v>0</v>
      </c>
      <c r="AI10" s="34">
        <f t="shared" si="1"/>
        <v>0</v>
      </c>
      <c r="AJ10" s="34">
        <f t="shared" si="1"/>
        <v>0</v>
      </c>
      <c r="AK10" s="34">
        <f t="shared" si="1"/>
        <v>0</v>
      </c>
      <c r="AL10" s="34">
        <f t="shared" si="1"/>
        <v>0</v>
      </c>
      <c r="AM10" s="34">
        <v>2</v>
      </c>
      <c r="AN10" s="34">
        <f>AM10</f>
        <v>2</v>
      </c>
      <c r="AO10" s="34">
        <f t="shared" si="2"/>
        <v>2</v>
      </c>
      <c r="AP10" s="34">
        <f t="shared" si="2"/>
        <v>2</v>
      </c>
      <c r="AQ10" s="34">
        <f t="shared" si="2"/>
        <v>2</v>
      </c>
      <c r="AR10" s="34">
        <f t="shared" si="2"/>
        <v>2</v>
      </c>
      <c r="AS10" s="34">
        <f t="shared" si="2"/>
        <v>2</v>
      </c>
      <c r="AT10" s="34">
        <f t="shared" si="2"/>
        <v>2</v>
      </c>
      <c r="AU10" s="34">
        <f t="shared" si="2"/>
        <v>2</v>
      </c>
      <c r="AV10" s="34">
        <v>5</v>
      </c>
      <c r="AW10" s="34">
        <v>5</v>
      </c>
      <c r="AX10" s="34">
        <v>5</v>
      </c>
      <c r="AY10" s="34">
        <v>5</v>
      </c>
      <c r="AZ10" s="34">
        <v>5</v>
      </c>
      <c r="BA10" s="34">
        <f t="shared" si="13"/>
        <v>5</v>
      </c>
      <c r="BB10" s="34">
        <v>5</v>
      </c>
      <c r="BC10" s="34">
        <v>5</v>
      </c>
      <c r="BD10" s="34">
        <v>5</v>
      </c>
      <c r="BE10" s="34">
        <v>7</v>
      </c>
      <c r="BF10" s="34">
        <v>7</v>
      </c>
      <c r="BG10" s="34">
        <v>7</v>
      </c>
      <c r="BH10" s="34">
        <v>1</v>
      </c>
      <c r="BI10" s="34">
        <v>1</v>
      </c>
      <c r="BJ10" s="34">
        <v>1</v>
      </c>
      <c r="BK10" s="34">
        <v>1</v>
      </c>
      <c r="BL10" s="34">
        <v>7</v>
      </c>
      <c r="BM10" s="34">
        <v>7</v>
      </c>
      <c r="BN10" s="34">
        <v>7</v>
      </c>
      <c r="BO10" s="34">
        <v>6</v>
      </c>
      <c r="BP10" s="34">
        <v>6</v>
      </c>
      <c r="BQ10" s="34">
        <v>6</v>
      </c>
      <c r="BR10" s="34">
        <f t="shared" si="4"/>
        <v>6</v>
      </c>
      <c r="BS10" s="34">
        <v>6</v>
      </c>
      <c r="BT10" s="34">
        <f t="shared" si="4"/>
        <v>6</v>
      </c>
      <c r="BU10" s="34">
        <v>6</v>
      </c>
      <c r="BV10" s="34">
        <v>6</v>
      </c>
      <c r="BW10" s="34">
        <v>6</v>
      </c>
      <c r="BX10" s="34">
        <v>8</v>
      </c>
      <c r="BY10" s="34"/>
      <c r="BZ10" s="35">
        <f>SUM(F10:BW10)/70</f>
        <v>2.4428428571428569</v>
      </c>
      <c r="CA10" s="34"/>
    </row>
    <row r="11" spans="1:79" s="5" customFormat="1" x14ac:dyDescent="0.25">
      <c r="A11" s="37" t="s">
        <v>186</v>
      </c>
      <c r="B11" s="38" t="s">
        <v>188</v>
      </c>
      <c r="C11" s="38"/>
      <c r="D11" s="38"/>
      <c r="E11" s="38">
        <f>(Myanmar!C6)*2.5</f>
        <v>8.75</v>
      </c>
      <c r="F11" s="38">
        <f t="shared" si="13"/>
        <v>8.75</v>
      </c>
      <c r="G11" s="38">
        <f t="shared" si="13"/>
        <v>8.75</v>
      </c>
      <c r="H11" s="38">
        <f t="shared" si="13"/>
        <v>8.75</v>
      </c>
      <c r="I11" s="38">
        <f t="shared" si="13"/>
        <v>8.75</v>
      </c>
      <c r="J11" s="38">
        <f t="shared" si="13"/>
        <v>8.75</v>
      </c>
      <c r="K11" s="38">
        <f t="shared" si="13"/>
        <v>8.75</v>
      </c>
      <c r="L11" s="38">
        <f t="shared" si="13"/>
        <v>8.75</v>
      </c>
      <c r="M11" s="38">
        <f t="shared" si="13"/>
        <v>8.75</v>
      </c>
      <c r="N11" s="38">
        <f t="shared" si="13"/>
        <v>8.75</v>
      </c>
      <c r="O11" s="38">
        <f t="shared" si="13"/>
        <v>8.75</v>
      </c>
      <c r="P11" s="38">
        <f t="shared" si="13"/>
        <v>8.75</v>
      </c>
      <c r="Q11" s="38">
        <v>1</v>
      </c>
      <c r="R11" s="38">
        <f>P11</f>
        <v>8.75</v>
      </c>
      <c r="S11" s="38">
        <f t="shared" si="13"/>
        <v>8.75</v>
      </c>
      <c r="T11" s="38">
        <f>Myanmar!E6*2.5</f>
        <v>-2.5</v>
      </c>
      <c r="U11" s="38">
        <f t="shared" si="13"/>
        <v>-2.5</v>
      </c>
      <c r="V11" s="38">
        <f t="shared" si="13"/>
        <v>-2.5</v>
      </c>
      <c r="W11" s="38">
        <f t="shared" si="13"/>
        <v>-2.5</v>
      </c>
      <c r="X11" s="38">
        <f t="shared" si="13"/>
        <v>-2.5</v>
      </c>
      <c r="Y11" s="38">
        <f t="shared" si="13"/>
        <v>-2.5</v>
      </c>
      <c r="Z11" s="38">
        <f t="shared" si="13"/>
        <v>-2.5</v>
      </c>
      <c r="AA11" s="38">
        <f t="shared" si="13"/>
        <v>-2.5</v>
      </c>
      <c r="AB11" s="38">
        <f t="shared" si="13"/>
        <v>-2.5</v>
      </c>
      <c r="AC11" s="38">
        <f t="shared" si="13"/>
        <v>-2.5</v>
      </c>
      <c r="AD11" s="38">
        <f t="shared" si="13"/>
        <v>-2.5</v>
      </c>
      <c r="AE11" s="38">
        <f t="shared" si="13"/>
        <v>-2.5</v>
      </c>
      <c r="AF11" s="38">
        <f>Myanmar!G6*2.5</f>
        <v>2.5</v>
      </c>
      <c r="AG11" s="38">
        <f t="shared" si="13"/>
        <v>2.5</v>
      </c>
      <c r="AH11" s="38">
        <f t="shared" si="13"/>
        <v>2.5</v>
      </c>
      <c r="AI11" s="38">
        <f t="shared" si="13"/>
        <v>2.5</v>
      </c>
      <c r="AJ11" s="38">
        <f t="shared" si="13"/>
        <v>2.5</v>
      </c>
      <c r="AK11" s="38">
        <f t="shared" si="13"/>
        <v>2.5</v>
      </c>
      <c r="AL11" s="38">
        <f t="shared" si="13"/>
        <v>2.5</v>
      </c>
      <c r="AM11" s="38">
        <f t="shared" si="13"/>
        <v>2.5</v>
      </c>
      <c r="AN11" s="38">
        <f t="shared" si="13"/>
        <v>2.5</v>
      </c>
      <c r="AO11" s="38">
        <f t="shared" si="13"/>
        <v>2.5</v>
      </c>
      <c r="AP11" s="38">
        <f t="shared" si="13"/>
        <v>2.5</v>
      </c>
      <c r="AQ11" s="38">
        <f t="shared" si="13"/>
        <v>2.5</v>
      </c>
      <c r="AR11" s="38">
        <f t="shared" si="13"/>
        <v>2.5</v>
      </c>
      <c r="AS11" s="38">
        <f t="shared" si="13"/>
        <v>2.5</v>
      </c>
      <c r="AT11" s="38">
        <f>Myanmar!I6*2.5</f>
        <v>-2.5</v>
      </c>
      <c r="AU11" s="38">
        <f t="shared" si="13"/>
        <v>-2.5</v>
      </c>
      <c r="AV11" s="38">
        <f t="shared" si="13"/>
        <v>-2.5</v>
      </c>
      <c r="AW11" s="38">
        <f t="shared" si="13"/>
        <v>-2.5</v>
      </c>
      <c r="AX11" s="38">
        <f t="shared" si="13"/>
        <v>-2.5</v>
      </c>
      <c r="AY11" s="38">
        <f t="shared" si="13"/>
        <v>-2.5</v>
      </c>
      <c r="AZ11" s="38">
        <f t="shared" si="13"/>
        <v>-2.5</v>
      </c>
      <c r="BA11" s="38">
        <f t="shared" si="13"/>
        <v>-2.5</v>
      </c>
      <c r="BB11" s="38">
        <f t="shared" ref="BB11:BU47" si="16">BA11</f>
        <v>-2.5</v>
      </c>
      <c r="BC11" s="38">
        <f t="shared" si="16"/>
        <v>-2.5</v>
      </c>
      <c r="BD11" s="38">
        <f t="shared" si="16"/>
        <v>-2.5</v>
      </c>
      <c r="BE11" s="38">
        <f t="shared" si="16"/>
        <v>-2.5</v>
      </c>
      <c r="BF11" s="38">
        <f t="shared" si="16"/>
        <v>-2.5</v>
      </c>
      <c r="BG11" s="38">
        <f t="shared" si="16"/>
        <v>-2.5</v>
      </c>
      <c r="BH11" s="38">
        <f>BG11</f>
        <v>-2.5</v>
      </c>
      <c r="BI11" s="38">
        <f t="shared" si="16"/>
        <v>-2.5</v>
      </c>
      <c r="BJ11" s="38">
        <f t="shared" si="16"/>
        <v>-2.5</v>
      </c>
      <c r="BK11" s="38">
        <f t="shared" si="16"/>
        <v>-2.5</v>
      </c>
      <c r="BL11" s="38">
        <f t="shared" si="16"/>
        <v>-2.5</v>
      </c>
      <c r="BM11" s="38">
        <f t="shared" si="16"/>
        <v>-2.5</v>
      </c>
      <c r="BN11" s="38">
        <f>Myanmar!K6*2.5</f>
        <v>7.5</v>
      </c>
      <c r="BO11" s="38">
        <f t="shared" si="16"/>
        <v>7.5</v>
      </c>
      <c r="BP11" s="38">
        <f t="shared" si="16"/>
        <v>7.5</v>
      </c>
      <c r="BQ11" s="38">
        <f t="shared" si="16"/>
        <v>7.5</v>
      </c>
      <c r="BR11" s="38">
        <f t="shared" si="16"/>
        <v>7.5</v>
      </c>
      <c r="BS11" s="38">
        <f t="shared" si="16"/>
        <v>7.5</v>
      </c>
      <c r="BT11" s="38">
        <f t="shared" si="16"/>
        <v>7.5</v>
      </c>
      <c r="BU11" s="38">
        <f t="shared" ref="BU11:BU12" si="17">BT11</f>
        <v>7.5</v>
      </c>
      <c r="BV11" s="38">
        <f t="shared" ref="BV11:BV12" si="18">BU11</f>
        <v>7.5</v>
      </c>
      <c r="BW11" s="38">
        <f>BV11</f>
        <v>7.5</v>
      </c>
      <c r="BX11" s="38">
        <f t="shared" ref="BX11:BY11" si="19">BW11</f>
        <v>7.5</v>
      </c>
      <c r="BY11" s="38">
        <f t="shared" si="19"/>
        <v>7.5</v>
      </c>
      <c r="BZ11" s="39">
        <f>SUM(F11:BW11)/70</f>
        <v>2.0678571428571431</v>
      </c>
      <c r="CA11" s="38"/>
    </row>
    <row r="12" spans="1:79" s="2" customFormat="1" x14ac:dyDescent="0.25">
      <c r="A12" s="40"/>
      <c r="B12" s="36" t="s">
        <v>295</v>
      </c>
      <c r="C12" s="36"/>
      <c r="D12" s="36"/>
      <c r="E12" s="36">
        <f>Myanmar!C9</f>
        <v>5</v>
      </c>
      <c r="F12" s="36">
        <f t="shared" si="13"/>
        <v>5</v>
      </c>
      <c r="G12" s="36">
        <f t="shared" si="13"/>
        <v>5</v>
      </c>
      <c r="H12" s="36">
        <f t="shared" si="13"/>
        <v>5</v>
      </c>
      <c r="I12" s="36">
        <f t="shared" si="13"/>
        <v>5</v>
      </c>
      <c r="J12" s="36">
        <f t="shared" si="13"/>
        <v>5</v>
      </c>
      <c r="K12" s="36">
        <f t="shared" si="13"/>
        <v>5</v>
      </c>
      <c r="L12" s="36">
        <f t="shared" si="13"/>
        <v>5</v>
      </c>
      <c r="M12" s="36">
        <f t="shared" si="13"/>
        <v>5</v>
      </c>
      <c r="N12" s="36">
        <f t="shared" si="13"/>
        <v>5</v>
      </c>
      <c r="O12" s="36">
        <f t="shared" si="13"/>
        <v>5</v>
      </c>
      <c r="P12" s="36">
        <f t="shared" si="13"/>
        <v>5</v>
      </c>
      <c r="Q12" s="36">
        <v>0</v>
      </c>
      <c r="R12" s="36">
        <f>P12</f>
        <v>5</v>
      </c>
      <c r="S12" s="36">
        <f t="shared" si="13"/>
        <v>5</v>
      </c>
      <c r="T12" s="36">
        <f>Myanmar!E9</f>
        <v>0</v>
      </c>
      <c r="U12" s="36">
        <f t="shared" si="13"/>
        <v>0</v>
      </c>
      <c r="V12" s="36">
        <f t="shared" si="13"/>
        <v>0</v>
      </c>
      <c r="W12" s="36">
        <f t="shared" si="13"/>
        <v>0</v>
      </c>
      <c r="X12" s="36">
        <f t="shared" si="13"/>
        <v>0</v>
      </c>
      <c r="Y12" s="36">
        <f t="shared" si="13"/>
        <v>0</v>
      </c>
      <c r="Z12" s="36">
        <f t="shared" si="13"/>
        <v>0</v>
      </c>
      <c r="AA12" s="36">
        <f t="shared" si="13"/>
        <v>0</v>
      </c>
      <c r="AB12" s="36">
        <f t="shared" si="13"/>
        <v>0</v>
      </c>
      <c r="AC12" s="36">
        <f t="shared" si="13"/>
        <v>0</v>
      </c>
      <c r="AD12" s="36">
        <f t="shared" si="13"/>
        <v>0</v>
      </c>
      <c r="AE12" s="36">
        <f t="shared" si="13"/>
        <v>0</v>
      </c>
      <c r="AF12" s="36">
        <f>Myanmar!G9</f>
        <v>3</v>
      </c>
      <c r="AG12" s="36">
        <f t="shared" si="13"/>
        <v>3</v>
      </c>
      <c r="AH12" s="36">
        <f t="shared" si="13"/>
        <v>3</v>
      </c>
      <c r="AI12" s="36">
        <f t="shared" si="13"/>
        <v>3</v>
      </c>
      <c r="AJ12" s="36">
        <f t="shared" si="13"/>
        <v>3</v>
      </c>
      <c r="AK12" s="36">
        <f t="shared" si="13"/>
        <v>3</v>
      </c>
      <c r="AL12" s="36">
        <f t="shared" si="13"/>
        <v>3</v>
      </c>
      <c r="AM12" s="36">
        <f t="shared" si="13"/>
        <v>3</v>
      </c>
      <c r="AN12" s="36">
        <f t="shared" si="13"/>
        <v>3</v>
      </c>
      <c r="AO12" s="36">
        <f t="shared" si="13"/>
        <v>3</v>
      </c>
      <c r="AP12" s="36">
        <f t="shared" si="13"/>
        <v>3</v>
      </c>
      <c r="AQ12" s="36">
        <f t="shared" si="13"/>
        <v>3</v>
      </c>
      <c r="AR12" s="36">
        <f t="shared" si="13"/>
        <v>3</v>
      </c>
      <c r="AS12" s="36">
        <f t="shared" si="13"/>
        <v>3</v>
      </c>
      <c r="AT12" s="36">
        <f>Myanmar!I9</f>
        <v>0</v>
      </c>
      <c r="AU12" s="36">
        <f t="shared" si="13"/>
        <v>0</v>
      </c>
      <c r="AV12" s="36">
        <f t="shared" si="13"/>
        <v>0</v>
      </c>
      <c r="AW12" s="36">
        <f t="shared" si="13"/>
        <v>0</v>
      </c>
      <c r="AX12" s="36">
        <f t="shared" si="13"/>
        <v>0</v>
      </c>
      <c r="AY12" s="36">
        <f t="shared" si="13"/>
        <v>0</v>
      </c>
      <c r="AZ12" s="36">
        <f t="shared" si="13"/>
        <v>0</v>
      </c>
      <c r="BA12" s="36">
        <f t="shared" si="13"/>
        <v>0</v>
      </c>
      <c r="BB12" s="36">
        <f t="shared" si="16"/>
        <v>0</v>
      </c>
      <c r="BC12" s="36">
        <f t="shared" si="16"/>
        <v>0</v>
      </c>
      <c r="BD12" s="36">
        <f t="shared" si="16"/>
        <v>0</v>
      </c>
      <c r="BE12" s="36">
        <f t="shared" si="16"/>
        <v>0</v>
      </c>
      <c r="BF12" s="36">
        <f t="shared" si="16"/>
        <v>0</v>
      </c>
      <c r="BG12" s="36">
        <f t="shared" si="16"/>
        <v>0</v>
      </c>
      <c r="BH12" s="36">
        <f t="shared" si="16"/>
        <v>0</v>
      </c>
      <c r="BI12" s="36">
        <f t="shared" si="16"/>
        <v>0</v>
      </c>
      <c r="BJ12" s="36">
        <f t="shared" si="16"/>
        <v>0</v>
      </c>
      <c r="BK12" s="36">
        <f t="shared" si="16"/>
        <v>0</v>
      </c>
      <c r="BL12" s="36">
        <f t="shared" si="16"/>
        <v>0</v>
      </c>
      <c r="BM12" s="36">
        <f t="shared" si="16"/>
        <v>0</v>
      </c>
      <c r="BN12" s="36">
        <f>Myanmar!K9</f>
        <v>4</v>
      </c>
      <c r="BO12" s="36">
        <f t="shared" si="16"/>
        <v>4</v>
      </c>
      <c r="BP12" s="36">
        <f t="shared" si="16"/>
        <v>4</v>
      </c>
      <c r="BQ12" s="36">
        <f t="shared" si="16"/>
        <v>4</v>
      </c>
      <c r="BR12" s="36">
        <f t="shared" si="16"/>
        <v>4</v>
      </c>
      <c r="BS12" s="36">
        <f t="shared" si="16"/>
        <v>4</v>
      </c>
      <c r="BT12" s="36">
        <f t="shared" si="16"/>
        <v>4</v>
      </c>
      <c r="BU12" s="36">
        <f t="shared" si="17"/>
        <v>4</v>
      </c>
      <c r="BV12" s="36">
        <f t="shared" si="18"/>
        <v>4</v>
      </c>
      <c r="BW12" s="36">
        <f>BV12</f>
        <v>4</v>
      </c>
      <c r="BX12" s="36">
        <f t="shared" ref="BX12:BY12" si="20">BW12</f>
        <v>4</v>
      </c>
      <c r="BY12" s="36">
        <f t="shared" si="20"/>
        <v>4</v>
      </c>
      <c r="BZ12" s="35">
        <f>SUM(F12:BW12)/70</f>
        <v>2.1</v>
      </c>
      <c r="CA12" s="36"/>
    </row>
    <row r="13" spans="1:79" s="2" customFormat="1" x14ac:dyDescent="0.25">
      <c r="A13" s="40"/>
      <c r="B13" s="36" t="s">
        <v>263</v>
      </c>
      <c r="C13" s="36"/>
      <c r="D13" s="36"/>
      <c r="E13" s="36">
        <f>Myanmar!C11</f>
        <v>2.4</v>
      </c>
      <c r="F13" s="36">
        <f>E13</f>
        <v>2.4</v>
      </c>
      <c r="G13" s="36">
        <f t="shared" si="13"/>
        <v>2.4</v>
      </c>
      <c r="H13" s="36">
        <f t="shared" si="13"/>
        <v>2.4</v>
      </c>
      <c r="I13" s="36">
        <f t="shared" si="13"/>
        <v>2.4</v>
      </c>
      <c r="J13" s="36">
        <f t="shared" si="13"/>
        <v>2.4</v>
      </c>
      <c r="K13" s="36">
        <f t="shared" si="13"/>
        <v>2.4</v>
      </c>
      <c r="L13" s="36">
        <f t="shared" si="13"/>
        <v>2.4</v>
      </c>
      <c r="M13" s="36">
        <f t="shared" si="13"/>
        <v>2.4</v>
      </c>
      <c r="N13" s="36">
        <f t="shared" si="13"/>
        <v>2.4</v>
      </c>
      <c r="O13" s="36">
        <f t="shared" si="13"/>
        <v>2.4</v>
      </c>
      <c r="P13" s="36">
        <f t="shared" si="13"/>
        <v>2.4</v>
      </c>
      <c r="Q13" s="36">
        <f t="shared" ref="Q13:R13" si="21">P13</f>
        <v>2.4</v>
      </c>
      <c r="R13" s="36">
        <f t="shared" si="21"/>
        <v>2.4</v>
      </c>
      <c r="S13" s="36">
        <f t="shared" si="13"/>
        <v>2.4</v>
      </c>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v>0</v>
      </c>
      <c r="BO13" s="36">
        <v>0</v>
      </c>
      <c r="BP13" s="36">
        <v>0</v>
      </c>
      <c r="BQ13" s="36">
        <v>0</v>
      </c>
      <c r="BR13" s="36">
        <v>0</v>
      </c>
      <c r="BS13" s="36">
        <v>0</v>
      </c>
      <c r="BT13" s="36">
        <v>0</v>
      </c>
      <c r="BU13" s="36">
        <v>0</v>
      </c>
      <c r="BV13" s="36">
        <v>0</v>
      </c>
      <c r="BW13" s="36">
        <f t="shared" ref="BW13:BY13" si="22">BV13</f>
        <v>0</v>
      </c>
      <c r="BX13" s="36">
        <f t="shared" si="22"/>
        <v>0</v>
      </c>
      <c r="BY13" s="36">
        <f t="shared" si="22"/>
        <v>0</v>
      </c>
      <c r="BZ13" s="35">
        <f>SUM(F13:BW13)/25</f>
        <v>1.3439999999999999</v>
      </c>
      <c r="CA13" s="36"/>
    </row>
    <row r="14" spans="1:79" s="2" customFormat="1" x14ac:dyDescent="0.25">
      <c r="A14" s="40"/>
      <c r="B14" s="36" t="s">
        <v>296</v>
      </c>
      <c r="C14" s="36"/>
      <c r="D14" s="36"/>
      <c r="E14" s="36">
        <f>10/E15</f>
        <v>2.4390243902439028</v>
      </c>
      <c r="F14" s="36">
        <f t="shared" ref="F14:Q14" si="23">10/F15</f>
        <v>2.4390243902439028</v>
      </c>
      <c r="G14" s="36">
        <f t="shared" si="23"/>
        <v>2.4390243902439028</v>
      </c>
      <c r="H14" s="36">
        <f t="shared" si="23"/>
        <v>2.4390243902439028</v>
      </c>
      <c r="I14" s="36">
        <f t="shared" si="23"/>
        <v>2.4390243902439028</v>
      </c>
      <c r="J14" s="36">
        <f t="shared" si="23"/>
        <v>2.4390243902439028</v>
      </c>
      <c r="K14" s="36">
        <f t="shared" si="23"/>
        <v>2.4390243902439028</v>
      </c>
      <c r="L14" s="36">
        <f t="shared" si="23"/>
        <v>2.4390243902439028</v>
      </c>
      <c r="M14" s="36">
        <f t="shared" si="23"/>
        <v>2.4390243902439028</v>
      </c>
      <c r="N14" s="36">
        <f t="shared" si="23"/>
        <v>2.4390243902439028</v>
      </c>
      <c r="O14" s="36">
        <f t="shared" si="23"/>
        <v>2.4390243902439028</v>
      </c>
      <c r="P14" s="36">
        <f t="shared" si="23"/>
        <v>2.4390243902439028</v>
      </c>
      <c r="Q14" s="36">
        <f t="shared" si="23"/>
        <v>2.4390243902439028</v>
      </c>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f t="shared" ref="BP14:BV14" si="24">10/BP15</f>
        <v>0.49850448654037888</v>
      </c>
      <c r="BQ14" s="36">
        <f t="shared" si="24"/>
        <v>0.49850448654037888</v>
      </c>
      <c r="BR14" s="36">
        <f t="shared" si="24"/>
        <v>0.49850448654037888</v>
      </c>
      <c r="BS14" s="36">
        <f t="shared" si="24"/>
        <v>0.49850448654037888</v>
      </c>
      <c r="BT14" s="36">
        <f t="shared" si="24"/>
        <v>0.49850448654037888</v>
      </c>
      <c r="BU14" s="36">
        <f t="shared" si="24"/>
        <v>0.48590864917395532</v>
      </c>
      <c r="BV14" s="36">
        <f t="shared" si="24"/>
        <v>0.48590864917395532</v>
      </c>
      <c r="BW14" s="36">
        <f t="shared" ref="BW14:BY14" si="25">BV14</f>
        <v>0.48590864917395532</v>
      </c>
      <c r="BX14" s="36">
        <f t="shared" si="25"/>
        <v>0.48590864917395532</v>
      </c>
      <c r="BY14" s="36">
        <f t="shared" si="25"/>
        <v>0.48590864917395532</v>
      </c>
      <c r="BZ14" s="35">
        <f>SUM(F14:BW14)/21</f>
        <v>1.5818352887214568</v>
      </c>
      <c r="CA14" s="36"/>
    </row>
    <row r="15" spans="1:79" s="2" customFormat="1" x14ac:dyDescent="0.25">
      <c r="A15" s="40"/>
      <c r="B15" s="36" t="s">
        <v>322</v>
      </c>
      <c r="C15" s="36"/>
      <c r="D15" s="36"/>
      <c r="E15" s="36">
        <v>4.0999999999999996</v>
      </c>
      <c r="F15" s="36">
        <v>4.0999999999999996</v>
      </c>
      <c r="G15" s="36">
        <v>4.0999999999999996</v>
      </c>
      <c r="H15" s="36">
        <v>4.0999999999999996</v>
      </c>
      <c r="I15" s="36">
        <v>4.0999999999999996</v>
      </c>
      <c r="J15" s="36">
        <v>4.0999999999999996</v>
      </c>
      <c r="K15" s="36">
        <v>4.0999999999999996</v>
      </c>
      <c r="L15" s="36">
        <v>4.0999999999999996</v>
      </c>
      <c r="M15" s="36">
        <v>4.0999999999999996</v>
      </c>
      <c r="N15" s="36">
        <v>4.0999999999999996</v>
      </c>
      <c r="O15" s="36">
        <v>4.0999999999999996</v>
      </c>
      <c r="P15" s="36">
        <v>4.0999999999999996</v>
      </c>
      <c r="Q15" s="36">
        <v>4.0999999999999996</v>
      </c>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v>20.059999999999999</v>
      </c>
      <c r="BQ15" s="36">
        <v>20.059999999999999</v>
      </c>
      <c r="BR15" s="36">
        <v>20.059999999999999</v>
      </c>
      <c r="BS15" s="36">
        <v>20.059999999999999</v>
      </c>
      <c r="BT15" s="36">
        <v>20.059999999999999</v>
      </c>
      <c r="BU15" s="36">
        <v>20.58</v>
      </c>
      <c r="BV15" s="36">
        <v>20.58</v>
      </c>
      <c r="BW15" s="36">
        <f t="shared" ref="BW15:BY15" si="26">BV15</f>
        <v>20.58</v>
      </c>
      <c r="BX15" s="36">
        <f t="shared" si="26"/>
        <v>20.58</v>
      </c>
      <c r="BY15" s="36">
        <f t="shared" si="26"/>
        <v>20.58</v>
      </c>
      <c r="BZ15" s="35">
        <f>SUM(F15:BW15)/21</f>
        <v>10.059047619047616</v>
      </c>
      <c r="CA15" s="36"/>
    </row>
    <row r="16" spans="1:79" s="2" customFormat="1" x14ac:dyDescent="0.25">
      <c r="A16" s="40"/>
      <c r="B16" s="36" t="s">
        <v>269</v>
      </c>
      <c r="C16" s="36"/>
      <c r="D16" s="36"/>
      <c r="E16" s="36">
        <v>1.45</v>
      </c>
      <c r="F16" s="36">
        <v>1.45</v>
      </c>
      <c r="G16" s="36">
        <v>1.45</v>
      </c>
      <c r="H16" s="36">
        <v>1.45</v>
      </c>
      <c r="I16" s="36">
        <v>1.45</v>
      </c>
      <c r="J16" s="36">
        <v>1.45</v>
      </c>
      <c r="K16" s="36">
        <v>1.45</v>
      </c>
      <c r="L16" s="36">
        <v>1.45</v>
      </c>
      <c r="M16" s="36">
        <v>1.45</v>
      </c>
      <c r="N16" s="36">
        <v>1.45</v>
      </c>
      <c r="O16" s="36">
        <v>1.45</v>
      </c>
      <c r="P16" s="36">
        <v>1.45</v>
      </c>
      <c r="Q16" s="36">
        <v>1.45</v>
      </c>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v>1.55</v>
      </c>
      <c r="BQ16" s="36">
        <v>1.55</v>
      </c>
      <c r="BR16" s="36">
        <v>1.55</v>
      </c>
      <c r="BS16" s="36">
        <v>1.55</v>
      </c>
      <c r="BT16" s="36">
        <v>1.55</v>
      </c>
      <c r="BU16" s="36">
        <v>1.57</v>
      </c>
      <c r="BV16" s="36">
        <v>1.57</v>
      </c>
      <c r="BW16" s="36">
        <f t="shared" ref="BW16:BY16" si="27">BV16</f>
        <v>1.57</v>
      </c>
      <c r="BX16" s="36">
        <f t="shared" si="27"/>
        <v>1.57</v>
      </c>
      <c r="BY16" s="36">
        <f t="shared" si="27"/>
        <v>1.57</v>
      </c>
      <c r="BZ16" s="35">
        <f>SUM(F16:BW16)/21</f>
        <v>1.4219047619047618</v>
      </c>
      <c r="CA16" s="36"/>
    </row>
    <row r="17" spans="1:79" s="2" customFormat="1" x14ac:dyDescent="0.25">
      <c r="A17" s="40"/>
      <c r="B17" s="36" t="s">
        <v>397</v>
      </c>
      <c r="C17" s="36"/>
      <c r="D17" s="36"/>
      <c r="E17" s="36"/>
      <c r="F17" s="34">
        <v>4</v>
      </c>
      <c r="G17" s="34">
        <f>F17</f>
        <v>4</v>
      </c>
      <c r="H17" s="34">
        <f t="shared" ref="H17:BS17" si="28">G17</f>
        <v>4</v>
      </c>
      <c r="I17" s="34">
        <f t="shared" si="28"/>
        <v>4</v>
      </c>
      <c r="J17" s="34">
        <f t="shared" si="28"/>
        <v>4</v>
      </c>
      <c r="K17" s="34">
        <f t="shared" si="28"/>
        <v>4</v>
      </c>
      <c r="L17" s="34">
        <f t="shared" si="28"/>
        <v>4</v>
      </c>
      <c r="M17" s="34">
        <f t="shared" si="28"/>
        <v>4</v>
      </c>
      <c r="N17" s="34">
        <f t="shared" si="28"/>
        <v>4</v>
      </c>
      <c r="O17" s="34">
        <f t="shared" si="28"/>
        <v>4</v>
      </c>
      <c r="P17" s="34">
        <f t="shared" si="28"/>
        <v>4</v>
      </c>
      <c r="Q17" s="34">
        <f t="shared" si="28"/>
        <v>4</v>
      </c>
      <c r="R17" s="34">
        <f t="shared" si="28"/>
        <v>4</v>
      </c>
      <c r="S17" s="34">
        <f t="shared" si="28"/>
        <v>4</v>
      </c>
      <c r="T17" s="34">
        <f t="shared" si="28"/>
        <v>4</v>
      </c>
      <c r="U17" s="34">
        <f t="shared" si="28"/>
        <v>4</v>
      </c>
      <c r="V17" s="34">
        <f t="shared" si="28"/>
        <v>4</v>
      </c>
      <c r="W17" s="34">
        <f t="shared" si="28"/>
        <v>4</v>
      </c>
      <c r="X17" s="34">
        <f t="shared" si="28"/>
        <v>4</v>
      </c>
      <c r="Y17" s="34">
        <f t="shared" si="28"/>
        <v>4</v>
      </c>
      <c r="Z17" s="34">
        <f t="shared" si="28"/>
        <v>4</v>
      </c>
      <c r="AA17" s="34">
        <f t="shared" si="28"/>
        <v>4</v>
      </c>
      <c r="AB17" s="34">
        <f t="shared" si="28"/>
        <v>4</v>
      </c>
      <c r="AC17" s="34">
        <f t="shared" si="28"/>
        <v>4</v>
      </c>
      <c r="AD17" s="34">
        <f t="shared" si="28"/>
        <v>4</v>
      </c>
      <c r="AE17" s="34">
        <f t="shared" si="28"/>
        <v>4</v>
      </c>
      <c r="AF17" s="34">
        <f t="shared" si="28"/>
        <v>4</v>
      </c>
      <c r="AG17" s="34">
        <f t="shared" si="28"/>
        <v>4</v>
      </c>
      <c r="AH17" s="34">
        <f t="shared" si="28"/>
        <v>4</v>
      </c>
      <c r="AI17" s="34">
        <f t="shared" si="28"/>
        <v>4</v>
      </c>
      <c r="AJ17" s="34">
        <f t="shared" si="28"/>
        <v>4</v>
      </c>
      <c r="AK17" s="34">
        <f t="shared" si="28"/>
        <v>4</v>
      </c>
      <c r="AL17" s="34">
        <f t="shared" si="28"/>
        <v>4</v>
      </c>
      <c r="AM17" s="34">
        <f t="shared" si="28"/>
        <v>4</v>
      </c>
      <c r="AN17" s="34">
        <f t="shared" si="28"/>
        <v>4</v>
      </c>
      <c r="AO17" s="34">
        <f t="shared" si="28"/>
        <v>4</v>
      </c>
      <c r="AP17" s="34">
        <f t="shared" si="28"/>
        <v>4</v>
      </c>
      <c r="AQ17" s="34">
        <f t="shared" si="28"/>
        <v>4</v>
      </c>
      <c r="AR17" s="34">
        <f t="shared" si="28"/>
        <v>4</v>
      </c>
      <c r="AS17" s="34">
        <f t="shared" si="28"/>
        <v>4</v>
      </c>
      <c r="AT17" s="34">
        <v>5</v>
      </c>
      <c r="AU17" s="34">
        <v>4</v>
      </c>
      <c r="AV17" s="34">
        <f t="shared" si="28"/>
        <v>4</v>
      </c>
      <c r="AW17" s="34">
        <f t="shared" si="28"/>
        <v>4</v>
      </c>
      <c r="AX17" s="34">
        <f t="shared" si="28"/>
        <v>4</v>
      </c>
      <c r="AY17" s="34">
        <f t="shared" si="28"/>
        <v>4</v>
      </c>
      <c r="AZ17" s="34">
        <f t="shared" si="28"/>
        <v>4</v>
      </c>
      <c r="BA17" s="34">
        <f t="shared" si="28"/>
        <v>4</v>
      </c>
      <c r="BB17" s="34">
        <f t="shared" si="28"/>
        <v>4</v>
      </c>
      <c r="BC17" s="34">
        <f t="shared" si="28"/>
        <v>4</v>
      </c>
      <c r="BD17" s="34">
        <f t="shared" si="28"/>
        <v>4</v>
      </c>
      <c r="BE17" s="34">
        <f t="shared" si="28"/>
        <v>4</v>
      </c>
      <c r="BF17" s="34">
        <f t="shared" si="28"/>
        <v>4</v>
      </c>
      <c r="BG17" s="34">
        <f t="shared" si="28"/>
        <v>4</v>
      </c>
      <c r="BH17" s="34">
        <f t="shared" si="28"/>
        <v>4</v>
      </c>
      <c r="BI17" s="34">
        <f t="shared" si="28"/>
        <v>4</v>
      </c>
      <c r="BJ17" s="34">
        <f t="shared" si="28"/>
        <v>4</v>
      </c>
      <c r="BK17" s="34">
        <f t="shared" si="28"/>
        <v>4</v>
      </c>
      <c r="BL17" s="34">
        <f t="shared" si="28"/>
        <v>4</v>
      </c>
      <c r="BM17" s="34">
        <f t="shared" si="28"/>
        <v>4</v>
      </c>
      <c r="BN17" s="34">
        <f t="shared" si="28"/>
        <v>4</v>
      </c>
      <c r="BO17" s="34">
        <f t="shared" si="28"/>
        <v>4</v>
      </c>
      <c r="BP17" s="34">
        <f t="shared" si="28"/>
        <v>4</v>
      </c>
      <c r="BQ17" s="34">
        <f t="shared" si="28"/>
        <v>4</v>
      </c>
      <c r="BR17" s="34">
        <f t="shared" si="28"/>
        <v>4</v>
      </c>
      <c r="BS17" s="34">
        <f t="shared" si="28"/>
        <v>4</v>
      </c>
      <c r="BT17" s="34">
        <f t="shared" ref="BT17:BX17" si="29">BS17</f>
        <v>4</v>
      </c>
      <c r="BU17" s="34">
        <f t="shared" si="29"/>
        <v>4</v>
      </c>
      <c r="BV17" s="34">
        <f t="shared" si="29"/>
        <v>4</v>
      </c>
      <c r="BW17" s="34">
        <v>5</v>
      </c>
      <c r="BX17" s="34">
        <f t="shared" si="29"/>
        <v>5</v>
      </c>
      <c r="BY17" s="36"/>
      <c r="BZ17" s="35">
        <f t="shared" ref="BZ17:BZ18" si="30">SUM(F17:BW17)/21</f>
        <v>13.428571428571429</v>
      </c>
      <c r="CA17" s="36"/>
    </row>
    <row r="18" spans="1:79" x14ac:dyDescent="0.25">
      <c r="A18" s="33"/>
      <c r="B18" s="34" t="s">
        <v>403</v>
      </c>
      <c r="C18" s="34"/>
      <c r="D18" s="34"/>
      <c r="E18" s="34"/>
      <c r="F18" s="34">
        <v>2</v>
      </c>
      <c r="G18" s="34">
        <v>2</v>
      </c>
      <c r="H18" s="34">
        <v>2</v>
      </c>
      <c r="I18" s="34">
        <v>2</v>
      </c>
      <c r="J18" s="34">
        <v>2</v>
      </c>
      <c r="K18" s="34">
        <v>2</v>
      </c>
      <c r="L18" s="34">
        <v>2</v>
      </c>
      <c r="M18" s="34">
        <v>2</v>
      </c>
      <c r="N18" s="34">
        <v>2</v>
      </c>
      <c r="O18" s="34">
        <v>2</v>
      </c>
      <c r="P18" s="34">
        <v>0</v>
      </c>
      <c r="Q18" s="34">
        <v>0</v>
      </c>
      <c r="R18" s="34">
        <v>0</v>
      </c>
      <c r="S18" s="34">
        <v>2</v>
      </c>
      <c r="T18" s="34">
        <v>2</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2</v>
      </c>
      <c r="BR18" s="34">
        <v>2</v>
      </c>
      <c r="BS18" s="34">
        <v>2</v>
      </c>
      <c r="BT18" s="34">
        <v>2</v>
      </c>
      <c r="BU18" s="34">
        <v>2</v>
      </c>
      <c r="BV18" s="34">
        <v>3</v>
      </c>
      <c r="BW18" s="34">
        <v>3</v>
      </c>
      <c r="BX18" s="35">
        <v>3</v>
      </c>
      <c r="BY18" s="34">
        <v>3</v>
      </c>
      <c r="BZ18" s="35">
        <f t="shared" si="30"/>
        <v>1.9047619047619047</v>
      </c>
    </row>
    <row r="19" spans="1:79" s="3" customFormat="1" x14ac:dyDescent="0.25">
      <c r="A19" s="41"/>
      <c r="B19" s="42" t="s">
        <v>189</v>
      </c>
      <c r="C19" s="42"/>
      <c r="D19" s="42"/>
      <c r="E19" s="42"/>
      <c r="F19" s="42">
        <v>8</v>
      </c>
      <c r="G19" s="42">
        <f>F19</f>
        <v>8</v>
      </c>
      <c r="H19" s="42">
        <f t="shared" si="13"/>
        <v>8</v>
      </c>
      <c r="I19" s="42">
        <f t="shared" si="13"/>
        <v>8</v>
      </c>
      <c r="J19" s="42">
        <f t="shared" si="13"/>
        <v>8</v>
      </c>
      <c r="K19" s="42">
        <f t="shared" si="13"/>
        <v>8</v>
      </c>
      <c r="L19" s="42">
        <f t="shared" si="13"/>
        <v>8</v>
      </c>
      <c r="M19" s="42">
        <f t="shared" si="13"/>
        <v>8</v>
      </c>
      <c r="N19" s="42">
        <f t="shared" si="13"/>
        <v>8</v>
      </c>
      <c r="O19" s="42">
        <f t="shared" si="13"/>
        <v>8</v>
      </c>
      <c r="P19" s="42">
        <f t="shared" si="13"/>
        <v>8</v>
      </c>
      <c r="Q19" s="42">
        <f t="shared" si="13"/>
        <v>8</v>
      </c>
      <c r="R19" s="42">
        <f t="shared" si="13"/>
        <v>8</v>
      </c>
      <c r="S19" s="42">
        <f t="shared" si="13"/>
        <v>8</v>
      </c>
      <c r="T19" s="42">
        <v>0</v>
      </c>
      <c r="U19" s="42">
        <f t="shared" si="13"/>
        <v>0</v>
      </c>
      <c r="V19" s="42">
        <f t="shared" si="13"/>
        <v>0</v>
      </c>
      <c r="W19" s="42">
        <f t="shared" si="13"/>
        <v>0</v>
      </c>
      <c r="X19" s="42">
        <f t="shared" si="13"/>
        <v>0</v>
      </c>
      <c r="Y19" s="42">
        <f t="shared" si="13"/>
        <v>0</v>
      </c>
      <c r="Z19" s="42">
        <f t="shared" si="13"/>
        <v>0</v>
      </c>
      <c r="AA19" s="42">
        <f t="shared" si="13"/>
        <v>0</v>
      </c>
      <c r="AB19" s="42">
        <f t="shared" si="13"/>
        <v>0</v>
      </c>
      <c r="AC19" s="42">
        <f t="shared" si="13"/>
        <v>0</v>
      </c>
      <c r="AD19" s="42">
        <f t="shared" si="13"/>
        <v>0</v>
      </c>
      <c r="AE19" s="42">
        <f t="shared" si="13"/>
        <v>0</v>
      </c>
      <c r="AF19" s="42">
        <f t="shared" si="13"/>
        <v>0</v>
      </c>
      <c r="AG19" s="42">
        <f t="shared" si="13"/>
        <v>0</v>
      </c>
      <c r="AH19" s="42">
        <f t="shared" si="13"/>
        <v>0</v>
      </c>
      <c r="AI19" s="42">
        <f t="shared" si="13"/>
        <v>0</v>
      </c>
      <c r="AJ19" s="42">
        <f t="shared" si="13"/>
        <v>0</v>
      </c>
      <c r="AK19" s="42">
        <f t="shared" si="13"/>
        <v>0</v>
      </c>
      <c r="AL19" s="42">
        <f t="shared" si="13"/>
        <v>0</v>
      </c>
      <c r="AM19" s="42">
        <f t="shared" si="13"/>
        <v>0</v>
      </c>
      <c r="AN19" s="42">
        <f t="shared" si="13"/>
        <v>0</v>
      </c>
      <c r="AO19" s="42">
        <f t="shared" si="13"/>
        <v>0</v>
      </c>
      <c r="AP19" s="42">
        <f t="shared" si="13"/>
        <v>0</v>
      </c>
      <c r="AQ19" s="42">
        <f t="shared" si="13"/>
        <v>0</v>
      </c>
      <c r="AR19" s="42">
        <f t="shared" si="13"/>
        <v>0</v>
      </c>
      <c r="AS19" s="42">
        <f t="shared" si="13"/>
        <v>0</v>
      </c>
      <c r="AT19" s="42">
        <f t="shared" si="13"/>
        <v>0</v>
      </c>
      <c r="AU19" s="42">
        <f t="shared" si="13"/>
        <v>0</v>
      </c>
      <c r="AV19" s="42">
        <f t="shared" si="13"/>
        <v>0</v>
      </c>
      <c r="AW19" s="42">
        <f t="shared" si="13"/>
        <v>0</v>
      </c>
      <c r="AX19" s="42">
        <f t="shared" si="13"/>
        <v>0</v>
      </c>
      <c r="AY19" s="42">
        <f t="shared" si="13"/>
        <v>0</v>
      </c>
      <c r="AZ19" s="42">
        <f t="shared" si="13"/>
        <v>0</v>
      </c>
      <c r="BA19" s="42">
        <f t="shared" si="13"/>
        <v>0</v>
      </c>
      <c r="BB19" s="42">
        <f t="shared" si="16"/>
        <v>0</v>
      </c>
      <c r="BC19" s="42">
        <f t="shared" si="16"/>
        <v>0</v>
      </c>
      <c r="BD19" s="42">
        <f t="shared" si="16"/>
        <v>0</v>
      </c>
      <c r="BE19" s="42">
        <f t="shared" si="16"/>
        <v>0</v>
      </c>
      <c r="BF19" s="42">
        <f t="shared" si="16"/>
        <v>0</v>
      </c>
      <c r="BG19" s="42">
        <f t="shared" si="16"/>
        <v>0</v>
      </c>
      <c r="BH19" s="42">
        <f t="shared" si="16"/>
        <v>0</v>
      </c>
      <c r="BI19" s="42">
        <f t="shared" si="16"/>
        <v>0</v>
      </c>
      <c r="BJ19" s="42">
        <f t="shared" si="16"/>
        <v>0</v>
      </c>
      <c r="BK19" s="42">
        <f t="shared" si="16"/>
        <v>0</v>
      </c>
      <c r="BL19" s="42">
        <f t="shared" si="16"/>
        <v>0</v>
      </c>
      <c r="BM19" s="42">
        <f t="shared" si="16"/>
        <v>0</v>
      </c>
      <c r="BN19" s="42">
        <f t="shared" si="16"/>
        <v>0</v>
      </c>
      <c r="BO19" s="42">
        <f t="shared" si="16"/>
        <v>0</v>
      </c>
      <c r="BP19" s="42">
        <f t="shared" si="16"/>
        <v>0</v>
      </c>
      <c r="BQ19" s="42">
        <f t="shared" si="16"/>
        <v>0</v>
      </c>
      <c r="BR19" s="42">
        <f t="shared" si="16"/>
        <v>0</v>
      </c>
      <c r="BS19" s="42">
        <f t="shared" si="16"/>
        <v>0</v>
      </c>
      <c r="BT19" s="42">
        <f t="shared" si="16"/>
        <v>0</v>
      </c>
      <c r="BU19" s="42">
        <v>4</v>
      </c>
      <c r="BV19" s="42">
        <v>8</v>
      </c>
      <c r="BW19" s="42">
        <v>8</v>
      </c>
      <c r="BX19" s="36">
        <v>8</v>
      </c>
      <c r="BY19" s="36"/>
      <c r="BZ19" s="35">
        <f t="shared" ref="BZ19:BZ28" si="31">SUM(F19:BW19)/70</f>
        <v>1.8857142857142857</v>
      </c>
      <c r="CA19" s="42"/>
    </row>
    <row r="20" spans="1:79" s="5" customFormat="1" x14ac:dyDescent="0.25">
      <c r="A20" s="37" t="s">
        <v>187</v>
      </c>
      <c r="B20" s="38" t="s">
        <v>188</v>
      </c>
      <c r="C20" s="38"/>
      <c r="D20" s="38">
        <f>('Sri Lanka'!C6)*2.5</f>
        <v>0</v>
      </c>
      <c r="E20" s="38">
        <f t="shared" ref="E20:BO29" si="32">D20</f>
        <v>0</v>
      </c>
      <c r="F20" s="38">
        <f t="shared" si="32"/>
        <v>0</v>
      </c>
      <c r="G20" s="38">
        <f t="shared" si="32"/>
        <v>0</v>
      </c>
      <c r="H20" s="38">
        <f t="shared" si="32"/>
        <v>0</v>
      </c>
      <c r="I20" s="38">
        <f t="shared" si="32"/>
        <v>0</v>
      </c>
      <c r="J20" s="38">
        <f t="shared" si="32"/>
        <v>0</v>
      </c>
      <c r="K20" s="38">
        <f t="shared" si="32"/>
        <v>0</v>
      </c>
      <c r="L20" s="38">
        <f t="shared" si="32"/>
        <v>0</v>
      </c>
      <c r="M20" s="38">
        <f t="shared" si="32"/>
        <v>0</v>
      </c>
      <c r="N20" s="38">
        <f t="shared" si="32"/>
        <v>0</v>
      </c>
      <c r="O20" s="38">
        <f t="shared" si="32"/>
        <v>0</v>
      </c>
      <c r="P20" s="38">
        <f t="shared" si="32"/>
        <v>0</v>
      </c>
      <c r="Q20" s="38">
        <f t="shared" si="32"/>
        <v>0</v>
      </c>
      <c r="R20" s="38">
        <f t="shared" si="32"/>
        <v>0</v>
      </c>
      <c r="S20" s="38">
        <f t="shared" si="32"/>
        <v>0</v>
      </c>
      <c r="T20" s="38">
        <f t="shared" si="32"/>
        <v>0</v>
      </c>
      <c r="U20" s="38">
        <f t="shared" si="32"/>
        <v>0</v>
      </c>
      <c r="V20" s="38">
        <f t="shared" si="32"/>
        <v>0</v>
      </c>
      <c r="W20" s="38">
        <f t="shared" si="32"/>
        <v>0</v>
      </c>
      <c r="X20" s="38">
        <f t="shared" si="32"/>
        <v>0</v>
      </c>
      <c r="Y20" s="38">
        <f t="shared" si="32"/>
        <v>0</v>
      </c>
      <c r="Z20" s="38">
        <f t="shared" si="32"/>
        <v>0</v>
      </c>
      <c r="AA20" s="38">
        <f t="shared" si="32"/>
        <v>0</v>
      </c>
      <c r="AB20" s="38">
        <f t="shared" si="32"/>
        <v>0</v>
      </c>
      <c r="AC20" s="38">
        <f t="shared" si="32"/>
        <v>0</v>
      </c>
      <c r="AD20" s="38">
        <f>'Sri Lanka'!E6</f>
        <v>0</v>
      </c>
      <c r="AE20" s="38">
        <f t="shared" si="32"/>
        <v>0</v>
      </c>
      <c r="AF20" s="38">
        <f t="shared" si="32"/>
        <v>0</v>
      </c>
      <c r="AG20" s="38">
        <f t="shared" si="32"/>
        <v>0</v>
      </c>
      <c r="AH20" s="38">
        <f t="shared" si="32"/>
        <v>0</v>
      </c>
      <c r="AI20" s="38">
        <f t="shared" si="32"/>
        <v>0</v>
      </c>
      <c r="AJ20" s="38">
        <f>'Sri Lanka'!G6</f>
        <v>-0.5</v>
      </c>
      <c r="AK20" s="38">
        <f t="shared" si="32"/>
        <v>-0.5</v>
      </c>
      <c r="AL20" s="38">
        <f t="shared" si="32"/>
        <v>-0.5</v>
      </c>
      <c r="AM20" s="38">
        <f t="shared" si="32"/>
        <v>-0.5</v>
      </c>
      <c r="AN20" s="38">
        <f t="shared" si="32"/>
        <v>-0.5</v>
      </c>
      <c r="AO20" s="38">
        <f t="shared" si="32"/>
        <v>-0.5</v>
      </c>
      <c r="AP20" s="38">
        <f t="shared" si="32"/>
        <v>-0.5</v>
      </c>
      <c r="AQ20" s="38">
        <f t="shared" si="32"/>
        <v>-0.5</v>
      </c>
      <c r="AR20" s="38">
        <f t="shared" si="32"/>
        <v>-0.5</v>
      </c>
      <c r="AS20" s="38">
        <f>'Sri Lanka'!I6*2.5</f>
        <v>5</v>
      </c>
      <c r="AT20" s="38">
        <f>'Sri Lanka'!K6*2.5</f>
        <v>5</v>
      </c>
      <c r="AU20" s="38">
        <f t="shared" si="32"/>
        <v>5</v>
      </c>
      <c r="AV20" s="38">
        <f t="shared" si="32"/>
        <v>5</v>
      </c>
      <c r="AW20" s="38">
        <f t="shared" si="32"/>
        <v>5</v>
      </c>
      <c r="AX20" s="38">
        <f t="shared" si="32"/>
        <v>5</v>
      </c>
      <c r="AY20" s="38">
        <f t="shared" si="32"/>
        <v>5</v>
      </c>
      <c r="AZ20" s="38">
        <f t="shared" si="32"/>
        <v>5</v>
      </c>
      <c r="BA20" s="38">
        <f t="shared" si="32"/>
        <v>5</v>
      </c>
      <c r="BB20" s="38">
        <f t="shared" si="32"/>
        <v>5</v>
      </c>
      <c r="BC20" s="38">
        <f t="shared" si="32"/>
        <v>5</v>
      </c>
      <c r="BD20" s="38">
        <f t="shared" si="32"/>
        <v>5</v>
      </c>
      <c r="BE20" s="38">
        <f t="shared" si="32"/>
        <v>5</v>
      </c>
      <c r="BF20" s="38">
        <f t="shared" si="32"/>
        <v>5</v>
      </c>
      <c r="BG20" s="38">
        <f t="shared" si="32"/>
        <v>5</v>
      </c>
      <c r="BH20" s="38">
        <f t="shared" si="32"/>
        <v>5</v>
      </c>
      <c r="BI20" s="38">
        <f t="shared" si="32"/>
        <v>5</v>
      </c>
      <c r="BJ20" s="38">
        <f t="shared" si="32"/>
        <v>5</v>
      </c>
      <c r="BK20" s="38">
        <f t="shared" si="32"/>
        <v>5</v>
      </c>
      <c r="BL20" s="38">
        <f t="shared" si="32"/>
        <v>5</v>
      </c>
      <c r="BM20" s="38">
        <f t="shared" si="32"/>
        <v>5</v>
      </c>
      <c r="BN20" s="38">
        <f t="shared" si="32"/>
        <v>5</v>
      </c>
      <c r="BO20" s="38">
        <f t="shared" si="32"/>
        <v>5</v>
      </c>
      <c r="BP20" s="38">
        <f>'Sri Lanka'!M6*2.5</f>
        <v>4.375</v>
      </c>
      <c r="BQ20" s="38">
        <f t="shared" si="16"/>
        <v>4.375</v>
      </c>
      <c r="BR20" s="38">
        <f t="shared" si="16"/>
        <v>4.375</v>
      </c>
      <c r="BS20" s="38">
        <f t="shared" si="16"/>
        <v>4.375</v>
      </c>
      <c r="BT20" s="38">
        <f t="shared" si="16"/>
        <v>4.375</v>
      </c>
      <c r="BU20" s="38">
        <f>'Sri Lanka'!O6*2.5</f>
        <v>5</v>
      </c>
      <c r="BV20" s="38">
        <f>BU20</f>
        <v>5</v>
      </c>
      <c r="BW20" s="38">
        <f t="shared" ref="BW20:BX20" si="33">BV20</f>
        <v>5</v>
      </c>
      <c r="BX20" s="38">
        <f t="shared" si="33"/>
        <v>5</v>
      </c>
      <c r="BY20" s="38">
        <f>BX20</f>
        <v>5</v>
      </c>
      <c r="BZ20" s="39">
        <f t="shared" si="31"/>
        <v>2.1053571428571427</v>
      </c>
      <c r="CA20" s="38"/>
    </row>
    <row r="21" spans="1:79" s="2" customFormat="1" x14ac:dyDescent="0.25">
      <c r="A21" s="40"/>
      <c r="B21" s="36" t="s">
        <v>295</v>
      </c>
      <c r="C21" s="36"/>
      <c r="D21" s="36">
        <f>'Sri Lanka'!C9</f>
        <v>0</v>
      </c>
      <c r="E21" s="36">
        <f t="shared" si="32"/>
        <v>0</v>
      </c>
      <c r="F21" s="36">
        <f t="shared" si="32"/>
        <v>0</v>
      </c>
      <c r="G21" s="36">
        <f t="shared" si="32"/>
        <v>0</v>
      </c>
      <c r="H21" s="36">
        <f t="shared" si="32"/>
        <v>0</v>
      </c>
      <c r="I21" s="36">
        <f t="shared" si="32"/>
        <v>0</v>
      </c>
      <c r="J21" s="36">
        <f t="shared" si="32"/>
        <v>0</v>
      </c>
      <c r="K21" s="36">
        <f t="shared" si="32"/>
        <v>0</v>
      </c>
      <c r="L21" s="36">
        <f t="shared" si="32"/>
        <v>0</v>
      </c>
      <c r="M21" s="36">
        <f t="shared" si="32"/>
        <v>0</v>
      </c>
      <c r="N21" s="36">
        <f t="shared" si="32"/>
        <v>0</v>
      </c>
      <c r="O21" s="36">
        <f t="shared" si="32"/>
        <v>0</v>
      </c>
      <c r="P21" s="36">
        <f t="shared" si="32"/>
        <v>0</v>
      </c>
      <c r="Q21" s="36">
        <f t="shared" si="32"/>
        <v>0</v>
      </c>
      <c r="R21" s="36">
        <f t="shared" si="32"/>
        <v>0</v>
      </c>
      <c r="S21" s="36">
        <f t="shared" si="32"/>
        <v>0</v>
      </c>
      <c r="T21" s="36">
        <f t="shared" si="32"/>
        <v>0</v>
      </c>
      <c r="U21" s="36">
        <f t="shared" si="32"/>
        <v>0</v>
      </c>
      <c r="V21" s="36">
        <f t="shared" si="32"/>
        <v>0</v>
      </c>
      <c r="W21" s="36">
        <f t="shared" si="32"/>
        <v>0</v>
      </c>
      <c r="X21" s="36">
        <f t="shared" si="32"/>
        <v>0</v>
      </c>
      <c r="Y21" s="36">
        <f t="shared" si="32"/>
        <v>0</v>
      </c>
      <c r="Z21" s="36">
        <f t="shared" si="32"/>
        <v>0</v>
      </c>
      <c r="AA21" s="36">
        <f t="shared" si="32"/>
        <v>0</v>
      </c>
      <c r="AB21" s="36">
        <f t="shared" si="32"/>
        <v>0</v>
      </c>
      <c r="AC21" s="36">
        <f t="shared" si="32"/>
        <v>0</v>
      </c>
      <c r="AD21" s="36">
        <f>'Sri Lanka'!E9</f>
        <v>0</v>
      </c>
      <c r="AE21" s="36">
        <f t="shared" si="32"/>
        <v>0</v>
      </c>
      <c r="AF21" s="36">
        <f t="shared" si="32"/>
        <v>0</v>
      </c>
      <c r="AG21" s="36">
        <f t="shared" si="32"/>
        <v>0</v>
      </c>
      <c r="AH21" s="36">
        <f t="shared" si="32"/>
        <v>0</v>
      </c>
      <c r="AI21" s="36">
        <f t="shared" si="32"/>
        <v>0</v>
      </c>
      <c r="AJ21" s="36">
        <f>'Sri Lanka'!G9</f>
        <v>0</v>
      </c>
      <c r="AK21" s="36">
        <f t="shared" si="32"/>
        <v>0</v>
      </c>
      <c r="AL21" s="36">
        <f t="shared" si="32"/>
        <v>0</v>
      </c>
      <c r="AM21" s="36">
        <f t="shared" si="32"/>
        <v>0</v>
      </c>
      <c r="AN21" s="36">
        <f t="shared" si="32"/>
        <v>0</v>
      </c>
      <c r="AO21" s="36">
        <f t="shared" si="32"/>
        <v>0</v>
      </c>
      <c r="AP21" s="36">
        <f t="shared" si="32"/>
        <v>0</v>
      </c>
      <c r="AQ21" s="36">
        <f t="shared" si="32"/>
        <v>0</v>
      </c>
      <c r="AR21" s="36">
        <f t="shared" si="32"/>
        <v>0</v>
      </c>
      <c r="AS21" s="36">
        <f>'Sri Lanka'!I9</f>
        <v>2</v>
      </c>
      <c r="AT21" s="36">
        <f>'Sri Lanka'!K9</f>
        <v>1.5</v>
      </c>
      <c r="AU21" s="36">
        <f t="shared" si="32"/>
        <v>1.5</v>
      </c>
      <c r="AV21" s="36">
        <f t="shared" si="32"/>
        <v>1.5</v>
      </c>
      <c r="AW21" s="36">
        <f t="shared" si="32"/>
        <v>1.5</v>
      </c>
      <c r="AX21" s="36">
        <f t="shared" si="32"/>
        <v>1.5</v>
      </c>
      <c r="AY21" s="36">
        <f t="shared" si="32"/>
        <v>1.5</v>
      </c>
      <c r="AZ21" s="36">
        <f t="shared" si="32"/>
        <v>1.5</v>
      </c>
      <c r="BA21" s="36">
        <f t="shared" si="32"/>
        <v>1.5</v>
      </c>
      <c r="BB21" s="36">
        <f t="shared" si="32"/>
        <v>1.5</v>
      </c>
      <c r="BC21" s="36">
        <f t="shared" si="32"/>
        <v>1.5</v>
      </c>
      <c r="BD21" s="36">
        <f t="shared" si="32"/>
        <v>1.5</v>
      </c>
      <c r="BE21" s="36">
        <f t="shared" si="32"/>
        <v>1.5</v>
      </c>
      <c r="BF21" s="36">
        <f t="shared" si="32"/>
        <v>1.5</v>
      </c>
      <c r="BG21" s="36">
        <f t="shared" si="32"/>
        <v>1.5</v>
      </c>
      <c r="BH21" s="36">
        <f t="shared" si="32"/>
        <v>1.5</v>
      </c>
      <c r="BI21" s="36">
        <f t="shared" si="32"/>
        <v>1.5</v>
      </c>
      <c r="BJ21" s="36">
        <f t="shared" si="32"/>
        <v>1.5</v>
      </c>
      <c r="BK21" s="36">
        <f t="shared" si="32"/>
        <v>1.5</v>
      </c>
      <c r="BL21" s="36">
        <f t="shared" si="32"/>
        <v>1.5</v>
      </c>
      <c r="BM21" s="36">
        <v>2</v>
      </c>
      <c r="BN21" s="36">
        <v>2</v>
      </c>
      <c r="BO21" s="36">
        <v>2</v>
      </c>
      <c r="BP21" s="36">
        <f>'Sri Lanka'!M9</f>
        <v>2</v>
      </c>
      <c r="BQ21" s="36">
        <f t="shared" si="16"/>
        <v>2</v>
      </c>
      <c r="BR21" s="36">
        <f t="shared" si="16"/>
        <v>2</v>
      </c>
      <c r="BS21" s="36">
        <f t="shared" si="16"/>
        <v>2</v>
      </c>
      <c r="BT21" s="36">
        <f t="shared" si="16"/>
        <v>2</v>
      </c>
      <c r="BU21" s="36">
        <f>'Sri Lanka'!O9</f>
        <v>2</v>
      </c>
      <c r="BV21" s="36">
        <f>BU21</f>
        <v>2</v>
      </c>
      <c r="BW21" s="36">
        <f t="shared" ref="BW21:BY22" si="34">BV21</f>
        <v>2</v>
      </c>
      <c r="BX21" s="36">
        <f t="shared" si="34"/>
        <v>2</v>
      </c>
      <c r="BY21" s="36">
        <f t="shared" si="34"/>
        <v>2</v>
      </c>
      <c r="BZ21" s="44">
        <f t="shared" si="31"/>
        <v>0.75</v>
      </c>
      <c r="CA21" s="36"/>
    </row>
    <row r="22" spans="1:79" s="2" customFormat="1" x14ac:dyDescent="0.25">
      <c r="A22" s="40"/>
      <c r="B22" s="36" t="s">
        <v>263</v>
      </c>
      <c r="C22" s="36"/>
      <c r="D22" s="36"/>
      <c r="E22" s="36"/>
      <c r="F22" s="36">
        <v>0</v>
      </c>
      <c r="G22" s="36">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10</v>
      </c>
      <c r="AK22" s="36">
        <v>10</v>
      </c>
      <c r="AL22" s="36">
        <v>10</v>
      </c>
      <c r="AM22" s="36">
        <v>10</v>
      </c>
      <c r="AN22" s="36">
        <v>10</v>
      </c>
      <c r="AO22" s="36">
        <v>10</v>
      </c>
      <c r="AP22" s="36">
        <v>10</v>
      </c>
      <c r="AQ22" s="36">
        <v>10</v>
      </c>
      <c r="AR22" s="36">
        <v>10</v>
      </c>
      <c r="AS22" s="36">
        <v>10</v>
      </c>
      <c r="AT22" s="36">
        <v>10</v>
      </c>
      <c r="AU22" s="36">
        <v>10</v>
      </c>
      <c r="AV22" s="36">
        <v>10</v>
      </c>
      <c r="AW22" s="36">
        <v>10</v>
      </c>
      <c r="AX22" s="36">
        <v>10</v>
      </c>
      <c r="AY22" s="36">
        <v>10</v>
      </c>
      <c r="AZ22" s="36">
        <v>10</v>
      </c>
      <c r="BA22" s="36">
        <v>10</v>
      </c>
      <c r="BB22" s="36">
        <v>10</v>
      </c>
      <c r="BC22" s="36">
        <v>10</v>
      </c>
      <c r="BD22" s="36">
        <v>10</v>
      </c>
      <c r="BE22" s="36">
        <v>10</v>
      </c>
      <c r="BF22" s="36">
        <v>10</v>
      </c>
      <c r="BG22" s="36">
        <v>10</v>
      </c>
      <c r="BH22" s="36">
        <v>10</v>
      </c>
      <c r="BI22" s="36">
        <v>10</v>
      </c>
      <c r="BJ22" s="36">
        <v>10</v>
      </c>
      <c r="BK22" s="36">
        <v>10</v>
      </c>
      <c r="BL22" s="36">
        <v>10</v>
      </c>
      <c r="BM22" s="36">
        <v>10</v>
      </c>
      <c r="BN22" s="36">
        <v>10</v>
      </c>
      <c r="BO22" s="36">
        <v>10</v>
      </c>
      <c r="BP22" s="36">
        <v>10</v>
      </c>
      <c r="BQ22" s="36">
        <v>10</v>
      </c>
      <c r="BR22" s="36">
        <v>10</v>
      </c>
      <c r="BS22" s="36">
        <v>10</v>
      </c>
      <c r="BT22" s="36">
        <v>10</v>
      </c>
      <c r="BU22" s="36">
        <v>10</v>
      </c>
      <c r="BV22" s="36">
        <v>10</v>
      </c>
      <c r="BW22" s="36">
        <v>10</v>
      </c>
      <c r="BX22" s="36">
        <f t="shared" si="34"/>
        <v>10</v>
      </c>
      <c r="BY22" s="36">
        <f t="shared" si="34"/>
        <v>10</v>
      </c>
      <c r="BZ22" s="44">
        <f t="shared" si="31"/>
        <v>5.7142857142857144</v>
      </c>
      <c r="CA22" s="36"/>
    </row>
    <row r="23" spans="1:79" s="2" customFormat="1" x14ac:dyDescent="0.25">
      <c r="A23" s="40"/>
      <c r="B23" s="36" t="s">
        <v>296</v>
      </c>
      <c r="C23" s="36"/>
      <c r="D23" s="36"/>
      <c r="E23" s="36">
        <f>10/E24</f>
        <v>2.3255813953488373</v>
      </c>
      <c r="F23" s="36">
        <f t="shared" ref="F23:BQ23" si="35">10/F24</f>
        <v>2.3255813953488373</v>
      </c>
      <c r="G23" s="36">
        <f t="shared" si="35"/>
        <v>2.3255813953488373</v>
      </c>
      <c r="H23" s="36">
        <f t="shared" si="35"/>
        <v>2.3255813953488373</v>
      </c>
      <c r="I23" s="36">
        <f t="shared" si="35"/>
        <v>2.3255813953488373</v>
      </c>
      <c r="J23" s="36">
        <f t="shared" si="35"/>
        <v>0.96153846153846145</v>
      </c>
      <c r="K23" s="36">
        <f t="shared" si="35"/>
        <v>0.96153846153846145</v>
      </c>
      <c r="L23" s="36">
        <f t="shared" si="35"/>
        <v>0.96153846153846145</v>
      </c>
      <c r="M23" s="36">
        <f t="shared" si="35"/>
        <v>0.96153846153846145</v>
      </c>
      <c r="N23" s="36">
        <f t="shared" si="35"/>
        <v>0.56497175141242939</v>
      </c>
      <c r="O23" s="36">
        <f t="shared" si="35"/>
        <v>0.56497175141242939</v>
      </c>
      <c r="P23" s="36">
        <f t="shared" si="35"/>
        <v>0.56497175141242939</v>
      </c>
      <c r="Q23" s="36">
        <f t="shared" si="35"/>
        <v>0.56497175141242939</v>
      </c>
      <c r="R23" s="36">
        <f t="shared" si="35"/>
        <v>1.1235955056179774</v>
      </c>
      <c r="S23" s="36">
        <f t="shared" si="35"/>
        <v>0.58139534883720934</v>
      </c>
      <c r="T23" s="36">
        <f t="shared" si="35"/>
        <v>0.58139534883720934</v>
      </c>
      <c r="U23" s="36">
        <f t="shared" si="35"/>
        <v>0.58139534883720934</v>
      </c>
      <c r="V23" s="36">
        <f t="shared" si="35"/>
        <v>0.58139534883720934</v>
      </c>
      <c r="W23" s="36">
        <f t="shared" si="35"/>
        <v>2.0408163265306123</v>
      </c>
      <c r="X23" s="36">
        <f t="shared" si="35"/>
        <v>2.0408163265306123</v>
      </c>
      <c r="Y23" s="36">
        <f t="shared" si="35"/>
        <v>2.0408163265306123</v>
      </c>
      <c r="Z23" s="36">
        <f t="shared" si="35"/>
        <v>2.0408163265306123</v>
      </c>
      <c r="AA23" s="36">
        <f t="shared" si="35"/>
        <v>2.0408163265306123</v>
      </c>
      <c r="AB23" s="36">
        <f t="shared" si="35"/>
        <v>0.39525691699604742</v>
      </c>
      <c r="AC23" s="36">
        <f t="shared" si="35"/>
        <v>0.39525691699604742</v>
      </c>
      <c r="AD23" s="36">
        <f t="shared" si="35"/>
        <v>0.39525691699604742</v>
      </c>
      <c r="AE23" s="36">
        <f t="shared" si="35"/>
        <v>0.39525691699604742</v>
      </c>
      <c r="AF23" s="36">
        <f t="shared" si="35"/>
        <v>0.39525691699604742</v>
      </c>
      <c r="AG23" s="36">
        <f t="shared" si="35"/>
        <v>0.39525691699604742</v>
      </c>
      <c r="AH23" s="36">
        <f t="shared" si="35"/>
        <v>0.39525691699604742</v>
      </c>
      <c r="AI23" s="36">
        <f t="shared" si="35"/>
        <v>0.3436426116838488</v>
      </c>
      <c r="AJ23" s="36">
        <f t="shared" si="35"/>
        <v>0.3436426116838488</v>
      </c>
      <c r="AK23" s="36">
        <f t="shared" si="35"/>
        <v>0.3436426116838488</v>
      </c>
      <c r="AL23" s="36">
        <f t="shared" si="35"/>
        <v>0.3436426116838488</v>
      </c>
      <c r="AM23" s="36">
        <f t="shared" si="35"/>
        <v>0.3436426116838488</v>
      </c>
      <c r="AN23" s="36">
        <f t="shared" si="35"/>
        <v>0.3436426116838488</v>
      </c>
      <c r="AO23" s="36">
        <f t="shared" si="35"/>
        <v>0.3436426116838488</v>
      </c>
      <c r="AP23" s="36">
        <f t="shared" si="35"/>
        <v>0.3436426116838488</v>
      </c>
      <c r="AQ23" s="36">
        <f t="shared" si="35"/>
        <v>0.3436426116838488</v>
      </c>
      <c r="AR23" s="36">
        <f t="shared" si="35"/>
        <v>0.3436426116838488</v>
      </c>
      <c r="AS23" s="36">
        <f t="shared" si="35"/>
        <v>0.3436426116838488</v>
      </c>
      <c r="AT23" s="36">
        <f t="shared" si="35"/>
        <v>0.3436426116838488</v>
      </c>
      <c r="AU23" s="36">
        <f t="shared" si="35"/>
        <v>2.1276595744680851</v>
      </c>
      <c r="AV23" s="36">
        <f t="shared" si="35"/>
        <v>2.1276595744680851</v>
      </c>
      <c r="AW23" s="36">
        <f t="shared" si="35"/>
        <v>2.1276595744680851</v>
      </c>
      <c r="AX23" s="36">
        <f t="shared" si="35"/>
        <v>2.1276595744680851</v>
      </c>
      <c r="AY23" s="36">
        <f t="shared" si="35"/>
        <v>2.1276595744680851</v>
      </c>
      <c r="AZ23" s="36">
        <f t="shared" si="35"/>
        <v>2.6315789473684212</v>
      </c>
      <c r="BA23" s="36">
        <f t="shared" si="35"/>
        <v>2.6315789473684212</v>
      </c>
      <c r="BB23" s="36">
        <f t="shared" si="35"/>
        <v>2.6315789473684212</v>
      </c>
      <c r="BC23" s="36">
        <f t="shared" si="35"/>
        <v>2.6315789473684212</v>
      </c>
      <c r="BD23" s="36">
        <f t="shared" si="35"/>
        <v>2.6315789473684212</v>
      </c>
      <c r="BE23" s="36">
        <f t="shared" si="35"/>
        <v>2.6315789473684212</v>
      </c>
      <c r="BF23" s="36">
        <f t="shared" si="35"/>
        <v>3.8461538461538458</v>
      </c>
      <c r="BG23" s="36">
        <f t="shared" si="35"/>
        <v>3.8461538461538458</v>
      </c>
      <c r="BH23" s="36">
        <f t="shared" si="35"/>
        <v>3.8461538461538458</v>
      </c>
      <c r="BI23" s="36">
        <f t="shared" si="35"/>
        <v>3.8461538461538458</v>
      </c>
      <c r="BJ23" s="36">
        <f t="shared" si="35"/>
        <v>3.5714285714285716</v>
      </c>
      <c r="BK23" s="36">
        <f t="shared" si="35"/>
        <v>3.5714285714285716</v>
      </c>
      <c r="BL23" s="36">
        <f t="shared" si="35"/>
        <v>3.5714285714285716</v>
      </c>
      <c r="BM23" s="36">
        <f t="shared" si="35"/>
        <v>3.5714285714285716</v>
      </c>
      <c r="BN23" s="36">
        <f t="shared" si="35"/>
        <v>3.5714285714285716</v>
      </c>
      <c r="BO23" s="36">
        <f t="shared" si="35"/>
        <v>3.5714285714285716</v>
      </c>
      <c r="BP23" s="36">
        <f t="shared" si="35"/>
        <v>2.3255813953488373</v>
      </c>
      <c r="BQ23" s="36">
        <f t="shared" si="35"/>
        <v>2.3255813953488373</v>
      </c>
      <c r="BR23" s="36">
        <f t="shared" ref="BR23:BY23" si="36">10/BR24</f>
        <v>2.3255813953488373</v>
      </c>
      <c r="BS23" s="36">
        <f t="shared" si="36"/>
        <v>2.3255813953488373</v>
      </c>
      <c r="BT23" s="36">
        <f t="shared" si="36"/>
        <v>2.3255813953488373</v>
      </c>
      <c r="BU23" s="36">
        <f t="shared" si="36"/>
        <v>3.8461538461538458</v>
      </c>
      <c r="BV23" s="36">
        <f t="shared" si="36"/>
        <v>3.8461538461538458</v>
      </c>
      <c r="BW23" s="36">
        <f t="shared" si="36"/>
        <v>3.8461538461538458</v>
      </c>
      <c r="BX23" s="36">
        <f t="shared" si="36"/>
        <v>3.8461538461538458</v>
      </c>
      <c r="BY23" s="36">
        <f t="shared" si="36"/>
        <v>3.8461538461538458</v>
      </c>
      <c r="BZ23" s="44">
        <f t="shared" si="31"/>
        <v>1.7479923087277245</v>
      </c>
      <c r="CA23" s="36"/>
    </row>
    <row r="24" spans="1:79" s="2" customFormat="1" x14ac:dyDescent="0.25">
      <c r="A24" s="40"/>
      <c r="B24" s="36" t="s">
        <v>322</v>
      </c>
      <c r="C24" s="36"/>
      <c r="D24" s="36"/>
      <c r="E24" s="36">
        <v>4.3</v>
      </c>
      <c r="F24" s="36">
        <v>4.3</v>
      </c>
      <c r="G24" s="36">
        <v>4.3</v>
      </c>
      <c r="H24" s="36">
        <v>4.3</v>
      </c>
      <c r="I24" s="36">
        <v>4.3</v>
      </c>
      <c r="J24" s="36">
        <v>10.4</v>
      </c>
      <c r="K24" s="36">
        <v>10.4</v>
      </c>
      <c r="L24" s="36">
        <v>10.4</v>
      </c>
      <c r="M24" s="36">
        <v>10.4</v>
      </c>
      <c r="N24" s="36">
        <v>17.7</v>
      </c>
      <c r="O24" s="36">
        <v>17.7</v>
      </c>
      <c r="P24" s="36">
        <v>17.7</v>
      </c>
      <c r="Q24" s="36">
        <v>17.7</v>
      </c>
      <c r="R24" s="36">
        <v>8.9</v>
      </c>
      <c r="S24" s="36">
        <v>17.2</v>
      </c>
      <c r="T24" s="36">
        <v>17.2</v>
      </c>
      <c r="U24" s="36">
        <v>17.2</v>
      </c>
      <c r="V24" s="36">
        <v>17.2</v>
      </c>
      <c r="W24" s="36">
        <v>4.9000000000000004</v>
      </c>
      <c r="X24" s="36">
        <v>4.9000000000000004</v>
      </c>
      <c r="Y24" s="36">
        <v>4.9000000000000004</v>
      </c>
      <c r="Z24" s="36">
        <v>4.9000000000000004</v>
      </c>
      <c r="AA24" s="36">
        <v>4.9000000000000004</v>
      </c>
      <c r="AB24" s="36">
        <v>25.3</v>
      </c>
      <c r="AC24" s="36">
        <v>25.3</v>
      </c>
      <c r="AD24" s="36">
        <v>25.3</v>
      </c>
      <c r="AE24" s="36">
        <v>25.3</v>
      </c>
      <c r="AF24" s="36">
        <v>25.3</v>
      </c>
      <c r="AG24" s="36">
        <v>25.3</v>
      </c>
      <c r="AH24" s="36">
        <v>25.3</v>
      </c>
      <c r="AI24" s="36">
        <v>29.1</v>
      </c>
      <c r="AJ24" s="36">
        <v>29.1</v>
      </c>
      <c r="AK24" s="36">
        <v>29.1</v>
      </c>
      <c r="AL24" s="36">
        <v>29.1</v>
      </c>
      <c r="AM24" s="36">
        <v>29.1</v>
      </c>
      <c r="AN24" s="36">
        <v>29.1</v>
      </c>
      <c r="AO24" s="36">
        <v>29.1</v>
      </c>
      <c r="AP24" s="36">
        <v>29.1</v>
      </c>
      <c r="AQ24" s="36">
        <v>29.1</v>
      </c>
      <c r="AR24" s="36">
        <v>29.1</v>
      </c>
      <c r="AS24" s="36">
        <v>29.1</v>
      </c>
      <c r="AT24" s="36">
        <v>29.1</v>
      </c>
      <c r="AU24" s="36">
        <v>4.7</v>
      </c>
      <c r="AV24" s="36">
        <v>4.7</v>
      </c>
      <c r="AW24" s="36">
        <v>4.7</v>
      </c>
      <c r="AX24" s="36">
        <v>4.7</v>
      </c>
      <c r="AY24" s="36">
        <v>4.7</v>
      </c>
      <c r="AZ24" s="36">
        <v>3.8</v>
      </c>
      <c r="BA24" s="36">
        <v>3.8</v>
      </c>
      <c r="BB24" s="36">
        <v>3.8</v>
      </c>
      <c r="BC24" s="36">
        <v>3.8</v>
      </c>
      <c r="BD24" s="36">
        <v>3.8</v>
      </c>
      <c r="BE24" s="36">
        <v>3.8</v>
      </c>
      <c r="BF24" s="36">
        <v>2.6</v>
      </c>
      <c r="BG24" s="36">
        <v>2.6</v>
      </c>
      <c r="BH24" s="36">
        <v>2.6</v>
      </c>
      <c r="BI24" s="36">
        <v>2.6</v>
      </c>
      <c r="BJ24" s="36">
        <v>2.8</v>
      </c>
      <c r="BK24" s="36">
        <v>2.8</v>
      </c>
      <c r="BL24" s="36">
        <v>2.8</v>
      </c>
      <c r="BM24" s="36">
        <v>2.8</v>
      </c>
      <c r="BN24" s="36">
        <v>2.8</v>
      </c>
      <c r="BO24" s="36">
        <v>2.8</v>
      </c>
      <c r="BP24" s="36">
        <v>4.3</v>
      </c>
      <c r="BQ24" s="36">
        <v>4.3</v>
      </c>
      <c r="BR24" s="36">
        <v>4.3</v>
      </c>
      <c r="BS24" s="36">
        <v>4.3</v>
      </c>
      <c r="BT24" s="36">
        <v>4.3</v>
      </c>
      <c r="BU24" s="36">
        <v>2.6</v>
      </c>
      <c r="BV24" s="36">
        <v>2.6</v>
      </c>
      <c r="BW24" s="36">
        <v>2.6</v>
      </c>
      <c r="BX24" s="36">
        <v>2.6</v>
      </c>
      <c r="BY24" s="36">
        <v>2.6</v>
      </c>
      <c r="BZ24" s="44">
        <f t="shared" si="31"/>
        <v>12.298571428571426</v>
      </c>
      <c r="CA24" s="36"/>
    </row>
    <row r="25" spans="1:79" s="2" customFormat="1" x14ac:dyDescent="0.25">
      <c r="A25" s="40"/>
      <c r="B25" s="36" t="s">
        <v>269</v>
      </c>
      <c r="C25" s="36"/>
      <c r="D25" s="36"/>
      <c r="E25" s="36">
        <v>4.55</v>
      </c>
      <c r="F25" s="36">
        <v>4.55</v>
      </c>
      <c r="G25" s="36">
        <v>4.55</v>
      </c>
      <c r="H25" s="36">
        <v>4.55</v>
      </c>
      <c r="I25" s="36">
        <v>4.55</v>
      </c>
      <c r="J25" s="36">
        <v>2.9</v>
      </c>
      <c r="K25" s="36">
        <v>2.9</v>
      </c>
      <c r="L25" s="36">
        <v>2.9</v>
      </c>
      <c r="M25" s="36">
        <v>2.9</v>
      </c>
      <c r="N25" s="36">
        <v>3.04</v>
      </c>
      <c r="O25" s="36">
        <v>3.04</v>
      </c>
      <c r="P25" s="36">
        <v>3.04</v>
      </c>
      <c r="Q25" s="36">
        <v>3.04</v>
      </c>
      <c r="R25" s="36">
        <v>4.49</v>
      </c>
      <c r="S25" s="36">
        <v>3.28</v>
      </c>
      <c r="T25" s="36">
        <v>3.28</v>
      </c>
      <c r="U25" s="36">
        <v>3.28</v>
      </c>
      <c r="V25" s="36">
        <v>3.28</v>
      </c>
      <c r="W25" s="36">
        <v>3.57</v>
      </c>
      <c r="X25" s="36">
        <v>3.57</v>
      </c>
      <c r="Y25" s="36">
        <v>3.57</v>
      </c>
      <c r="Z25" s="36">
        <v>3.57</v>
      </c>
      <c r="AA25" s="36">
        <v>3.57</v>
      </c>
      <c r="AB25" s="36">
        <v>2.4900000000000002</v>
      </c>
      <c r="AC25" s="36">
        <v>2.4900000000000002</v>
      </c>
      <c r="AD25" s="36">
        <v>2.4900000000000002</v>
      </c>
      <c r="AE25" s="36">
        <v>2.4900000000000002</v>
      </c>
      <c r="AF25" s="36">
        <v>2.4900000000000002</v>
      </c>
      <c r="AG25" s="36">
        <v>2.4900000000000002</v>
      </c>
      <c r="AH25" s="36">
        <v>2.4900000000000002</v>
      </c>
      <c r="AI25" s="36">
        <v>1.41</v>
      </c>
      <c r="AJ25" s="36">
        <v>1.41</v>
      </c>
      <c r="AK25" s="36">
        <v>1.41</v>
      </c>
      <c r="AL25" s="36">
        <v>1.41</v>
      </c>
      <c r="AM25" s="36">
        <v>1.41</v>
      </c>
      <c r="AN25" s="36">
        <v>1.41</v>
      </c>
      <c r="AO25" s="36">
        <v>1.41</v>
      </c>
      <c r="AP25" s="36">
        <v>1.41</v>
      </c>
      <c r="AQ25" s="36">
        <v>1.41</v>
      </c>
      <c r="AR25" s="36">
        <v>1.41</v>
      </c>
      <c r="AS25" s="36">
        <v>1.41</v>
      </c>
      <c r="AT25" s="36">
        <v>1.41</v>
      </c>
      <c r="AU25" s="36">
        <v>2.5</v>
      </c>
      <c r="AV25" s="36">
        <v>2.5</v>
      </c>
      <c r="AW25" s="36">
        <v>2.5</v>
      </c>
      <c r="AX25" s="36">
        <v>2.5</v>
      </c>
      <c r="AY25" s="36">
        <v>2.5</v>
      </c>
      <c r="AZ25" s="36">
        <v>2.5299999999999998</v>
      </c>
      <c r="BA25" s="36">
        <v>2.5299999999999998</v>
      </c>
      <c r="BB25" s="36">
        <v>2.5299999999999998</v>
      </c>
      <c r="BC25" s="36">
        <v>2.5299999999999998</v>
      </c>
      <c r="BD25" s="36">
        <v>2.5299999999999998</v>
      </c>
      <c r="BE25" s="36">
        <v>2.5299999999999998</v>
      </c>
      <c r="BF25" s="36">
        <v>2.59</v>
      </c>
      <c r="BG25" s="36">
        <v>2.59</v>
      </c>
      <c r="BH25" s="36">
        <v>2.59</v>
      </c>
      <c r="BI25" s="36">
        <v>2.59</v>
      </c>
      <c r="BJ25" s="36">
        <v>2.76</v>
      </c>
      <c r="BK25" s="36">
        <v>2.76</v>
      </c>
      <c r="BL25" s="36">
        <v>2.76</v>
      </c>
      <c r="BM25" s="36">
        <v>2.76</v>
      </c>
      <c r="BN25" s="36">
        <v>2.76</v>
      </c>
      <c r="BO25" s="36">
        <v>2.76</v>
      </c>
      <c r="BP25" s="36">
        <v>2.06</v>
      </c>
      <c r="BQ25" s="36">
        <v>2.06</v>
      </c>
      <c r="BR25" s="36">
        <v>2.06</v>
      </c>
      <c r="BS25" s="36">
        <v>2.06</v>
      </c>
      <c r="BT25" s="36">
        <v>2.06</v>
      </c>
      <c r="BU25" s="36">
        <v>2.46</v>
      </c>
      <c r="BV25" s="36">
        <v>2.46</v>
      </c>
      <c r="BW25" s="36">
        <v>2.46</v>
      </c>
      <c r="BX25" s="36">
        <v>2.46</v>
      </c>
      <c r="BY25" s="36">
        <v>2.46</v>
      </c>
      <c r="BZ25" s="44">
        <f t="shared" si="31"/>
        <v>2.6292857142857127</v>
      </c>
      <c r="CA25" s="36"/>
    </row>
    <row r="26" spans="1:79" s="2" customFormat="1" x14ac:dyDescent="0.25">
      <c r="A26" s="40"/>
      <c r="B26" s="36" t="s">
        <v>397</v>
      </c>
      <c r="C26" s="36"/>
      <c r="D26" s="36"/>
      <c r="E26" s="36"/>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2</v>
      </c>
      <c r="AD26" s="34">
        <v>0</v>
      </c>
      <c r="AE26" s="34">
        <v>0</v>
      </c>
      <c r="AF26" s="34">
        <v>0</v>
      </c>
      <c r="AG26" s="34">
        <v>0</v>
      </c>
      <c r="AH26" s="34">
        <v>0</v>
      </c>
      <c r="AI26" s="34">
        <v>0</v>
      </c>
      <c r="AJ26" s="34">
        <v>0</v>
      </c>
      <c r="AK26" s="34">
        <v>0</v>
      </c>
      <c r="AL26" s="34">
        <v>0</v>
      </c>
      <c r="AM26" s="34">
        <v>0</v>
      </c>
      <c r="AN26" s="34">
        <v>0</v>
      </c>
      <c r="AO26" s="34">
        <v>5</v>
      </c>
      <c r="AP26" s="34">
        <v>5</v>
      </c>
      <c r="AQ26" s="34">
        <v>5</v>
      </c>
      <c r="AR26" s="34">
        <v>5</v>
      </c>
      <c r="AS26" s="34">
        <v>5</v>
      </c>
      <c r="AT26" s="34">
        <v>5</v>
      </c>
      <c r="AU26" s="34">
        <v>5</v>
      </c>
      <c r="AV26" s="34">
        <v>5</v>
      </c>
      <c r="AW26" s="34">
        <v>5</v>
      </c>
      <c r="AX26" s="34">
        <v>5</v>
      </c>
      <c r="AY26" s="34">
        <v>5</v>
      </c>
      <c r="AZ26" s="34">
        <v>5</v>
      </c>
      <c r="BA26" s="34">
        <v>5</v>
      </c>
      <c r="BB26" s="34">
        <v>5</v>
      </c>
      <c r="BC26" s="34">
        <v>5</v>
      </c>
      <c r="BD26" s="34">
        <v>5</v>
      </c>
      <c r="BE26" s="34">
        <v>5</v>
      </c>
      <c r="BF26" s="34">
        <v>5</v>
      </c>
      <c r="BG26" s="34">
        <v>5</v>
      </c>
      <c r="BH26" s="34">
        <v>5</v>
      </c>
      <c r="BI26" s="34">
        <v>5</v>
      </c>
      <c r="BJ26" s="34">
        <v>5</v>
      </c>
      <c r="BK26" s="34">
        <v>5</v>
      </c>
      <c r="BL26" s="34">
        <v>5</v>
      </c>
      <c r="BM26" s="34">
        <v>5</v>
      </c>
      <c r="BN26" s="34">
        <v>5</v>
      </c>
      <c r="BO26" s="34">
        <v>5</v>
      </c>
      <c r="BP26" s="34">
        <v>0</v>
      </c>
      <c r="BQ26" s="34">
        <v>0</v>
      </c>
      <c r="BR26" s="34">
        <v>0</v>
      </c>
      <c r="BS26" s="34">
        <v>0</v>
      </c>
      <c r="BT26" s="34">
        <v>0</v>
      </c>
      <c r="BU26" s="34">
        <v>0</v>
      </c>
      <c r="BV26" s="34">
        <v>0</v>
      </c>
      <c r="BW26" s="34">
        <v>0</v>
      </c>
      <c r="BX26" s="36">
        <v>0</v>
      </c>
      <c r="BY26" s="36"/>
      <c r="BZ26" s="44">
        <f t="shared" si="31"/>
        <v>1.9571428571428571</v>
      </c>
      <c r="CA26" s="36"/>
    </row>
    <row r="27" spans="1:79" x14ac:dyDescent="0.25">
      <c r="A27" s="33"/>
      <c r="B27" s="34" t="s">
        <v>403</v>
      </c>
      <c r="C27" s="34"/>
      <c r="D27" s="34"/>
      <c r="E27" s="34"/>
      <c r="F27" s="34">
        <v>2</v>
      </c>
      <c r="G27" s="34">
        <v>2</v>
      </c>
      <c r="H27" s="34">
        <v>2</v>
      </c>
      <c r="I27" s="34">
        <v>2</v>
      </c>
      <c r="J27" s="34">
        <v>1</v>
      </c>
      <c r="K27" s="34">
        <v>1</v>
      </c>
      <c r="L27" s="34">
        <v>1</v>
      </c>
      <c r="M27" s="34">
        <v>1</v>
      </c>
      <c r="N27" s="34">
        <v>2</v>
      </c>
      <c r="O27" s="34">
        <v>2</v>
      </c>
      <c r="P27" s="34">
        <v>2</v>
      </c>
      <c r="Q27" s="34">
        <v>2</v>
      </c>
      <c r="R27" s="34">
        <v>1</v>
      </c>
      <c r="S27" s="34">
        <v>1</v>
      </c>
      <c r="T27" s="34">
        <v>1</v>
      </c>
      <c r="U27" s="34">
        <v>1</v>
      </c>
      <c r="V27" s="34">
        <v>1</v>
      </c>
      <c r="W27" s="34">
        <v>3</v>
      </c>
      <c r="X27" s="34">
        <v>3</v>
      </c>
      <c r="Y27" s="34">
        <v>3</v>
      </c>
      <c r="Z27" s="34">
        <v>3</v>
      </c>
      <c r="AA27" s="34">
        <v>3</v>
      </c>
      <c r="AB27" s="34">
        <v>3</v>
      </c>
      <c r="AC27" s="34">
        <v>3</v>
      </c>
      <c r="AD27" s="34">
        <v>3</v>
      </c>
      <c r="AE27" s="34">
        <v>3</v>
      </c>
      <c r="AF27" s="34">
        <v>3</v>
      </c>
      <c r="AG27" s="34">
        <v>3</v>
      </c>
      <c r="AH27" s="34">
        <v>3</v>
      </c>
      <c r="AI27" s="34">
        <v>3</v>
      </c>
      <c r="AJ27" s="34">
        <v>1</v>
      </c>
      <c r="AK27" s="34">
        <v>1</v>
      </c>
      <c r="AL27" s="34">
        <v>1</v>
      </c>
      <c r="AM27" s="34">
        <v>1</v>
      </c>
      <c r="AN27" s="34">
        <v>1</v>
      </c>
      <c r="AO27" s="34">
        <v>1</v>
      </c>
      <c r="AP27" s="34">
        <v>1</v>
      </c>
      <c r="AQ27" s="34">
        <v>1</v>
      </c>
      <c r="AR27" s="34">
        <v>1</v>
      </c>
      <c r="AS27" s="34">
        <v>1</v>
      </c>
      <c r="AT27" s="34">
        <v>1</v>
      </c>
      <c r="AU27" s="34">
        <v>3</v>
      </c>
      <c r="AV27" s="34">
        <v>3</v>
      </c>
      <c r="AW27" s="34">
        <v>3</v>
      </c>
      <c r="AX27" s="34">
        <v>3</v>
      </c>
      <c r="AY27" s="34">
        <v>3</v>
      </c>
      <c r="AZ27" s="34">
        <v>3</v>
      </c>
      <c r="BA27" s="34">
        <v>3</v>
      </c>
      <c r="BB27" s="34">
        <v>3</v>
      </c>
      <c r="BC27" s="34">
        <v>3</v>
      </c>
      <c r="BD27" s="34">
        <v>3</v>
      </c>
      <c r="BE27" s="34">
        <v>3</v>
      </c>
      <c r="BF27" s="34">
        <v>3</v>
      </c>
      <c r="BG27" s="34">
        <v>3</v>
      </c>
      <c r="BH27" s="34">
        <v>3</v>
      </c>
      <c r="BI27" s="34">
        <v>3</v>
      </c>
      <c r="BJ27" s="34">
        <v>3</v>
      </c>
      <c r="BK27" s="34">
        <v>2.5</v>
      </c>
      <c r="BL27" s="34">
        <v>2.5</v>
      </c>
      <c r="BM27" s="34">
        <v>2.5</v>
      </c>
      <c r="BN27" s="34">
        <v>2.5</v>
      </c>
      <c r="BO27" s="34">
        <v>2.5</v>
      </c>
      <c r="BP27" s="34">
        <v>2.5</v>
      </c>
      <c r="BQ27" s="34">
        <v>2.5</v>
      </c>
      <c r="BR27" s="34">
        <v>2.5</v>
      </c>
      <c r="BS27" s="34">
        <v>2.5</v>
      </c>
      <c r="BT27" s="34">
        <v>2.5</v>
      </c>
      <c r="BU27" s="34">
        <v>3.5</v>
      </c>
      <c r="BV27" s="34">
        <v>3.5</v>
      </c>
      <c r="BW27" s="34">
        <v>3.5</v>
      </c>
      <c r="BX27" s="35">
        <v>3.5</v>
      </c>
      <c r="BY27" s="34">
        <v>3.5</v>
      </c>
      <c r="BZ27" s="44">
        <f t="shared" si="31"/>
        <v>2.2642857142857142</v>
      </c>
    </row>
    <row r="28" spans="1:79" s="3" customFormat="1" x14ac:dyDescent="0.25">
      <c r="A28" s="41"/>
      <c r="B28" s="42" t="s">
        <v>189</v>
      </c>
      <c r="C28" s="42"/>
      <c r="D28" s="42"/>
      <c r="E28" s="42"/>
      <c r="F28" s="42">
        <v>7</v>
      </c>
      <c r="G28" s="42">
        <f t="shared" si="32"/>
        <v>7</v>
      </c>
      <c r="H28" s="42">
        <f t="shared" si="32"/>
        <v>7</v>
      </c>
      <c r="I28" s="42">
        <f t="shared" si="32"/>
        <v>7</v>
      </c>
      <c r="J28" s="42">
        <f t="shared" si="32"/>
        <v>7</v>
      </c>
      <c r="K28" s="42">
        <f t="shared" si="32"/>
        <v>7</v>
      </c>
      <c r="L28" s="42">
        <f t="shared" si="32"/>
        <v>7</v>
      </c>
      <c r="M28" s="42">
        <f t="shared" si="32"/>
        <v>7</v>
      </c>
      <c r="N28" s="42">
        <f t="shared" si="32"/>
        <v>7</v>
      </c>
      <c r="O28" s="42">
        <f t="shared" si="32"/>
        <v>7</v>
      </c>
      <c r="P28" s="42">
        <f t="shared" si="32"/>
        <v>7</v>
      </c>
      <c r="Q28" s="42">
        <f t="shared" si="32"/>
        <v>7</v>
      </c>
      <c r="R28" s="42">
        <f t="shared" si="32"/>
        <v>7</v>
      </c>
      <c r="S28" s="42">
        <f t="shared" si="32"/>
        <v>7</v>
      </c>
      <c r="T28" s="42">
        <f t="shared" si="32"/>
        <v>7</v>
      </c>
      <c r="U28" s="42">
        <f t="shared" si="32"/>
        <v>7</v>
      </c>
      <c r="V28" s="42">
        <f t="shared" si="32"/>
        <v>7</v>
      </c>
      <c r="W28" s="42">
        <f t="shared" si="32"/>
        <v>7</v>
      </c>
      <c r="X28" s="42">
        <f t="shared" si="32"/>
        <v>7</v>
      </c>
      <c r="Y28" s="42">
        <f t="shared" si="32"/>
        <v>7</v>
      </c>
      <c r="Z28" s="42">
        <f t="shared" si="32"/>
        <v>7</v>
      </c>
      <c r="AA28" s="42">
        <f t="shared" si="32"/>
        <v>7</v>
      </c>
      <c r="AB28" s="42">
        <v>8</v>
      </c>
      <c r="AC28" s="42">
        <f t="shared" si="32"/>
        <v>8</v>
      </c>
      <c r="AD28" s="42">
        <f t="shared" si="32"/>
        <v>8</v>
      </c>
      <c r="AE28" s="42">
        <f t="shared" si="32"/>
        <v>8</v>
      </c>
      <c r="AF28" s="42">
        <f t="shared" si="32"/>
        <v>8</v>
      </c>
      <c r="AG28" s="42">
        <f t="shared" si="32"/>
        <v>8</v>
      </c>
      <c r="AH28" s="42">
        <f t="shared" si="32"/>
        <v>8</v>
      </c>
      <c r="AI28" s="42">
        <f t="shared" si="32"/>
        <v>8</v>
      </c>
      <c r="AJ28" s="42">
        <v>6</v>
      </c>
      <c r="AK28" s="42">
        <f t="shared" si="32"/>
        <v>6</v>
      </c>
      <c r="AL28" s="42">
        <f t="shared" si="32"/>
        <v>6</v>
      </c>
      <c r="AM28" s="42">
        <f t="shared" si="32"/>
        <v>6</v>
      </c>
      <c r="AN28" s="42">
        <f t="shared" si="32"/>
        <v>6</v>
      </c>
      <c r="AO28" s="42">
        <f t="shared" si="32"/>
        <v>6</v>
      </c>
      <c r="AP28" s="42">
        <f t="shared" si="32"/>
        <v>6</v>
      </c>
      <c r="AQ28" s="42">
        <f t="shared" si="32"/>
        <v>6</v>
      </c>
      <c r="AR28" s="42">
        <f t="shared" si="32"/>
        <v>6</v>
      </c>
      <c r="AS28" s="42">
        <f t="shared" si="32"/>
        <v>6</v>
      </c>
      <c r="AT28" s="42">
        <f t="shared" si="32"/>
        <v>6</v>
      </c>
      <c r="AU28" s="42">
        <f t="shared" si="32"/>
        <v>6</v>
      </c>
      <c r="AV28" s="42">
        <f t="shared" si="32"/>
        <v>6</v>
      </c>
      <c r="AW28" s="42">
        <f t="shared" si="32"/>
        <v>6</v>
      </c>
      <c r="AX28" s="42">
        <f t="shared" si="32"/>
        <v>6</v>
      </c>
      <c r="AY28" s="42">
        <f t="shared" si="32"/>
        <v>6</v>
      </c>
      <c r="AZ28" s="42">
        <f t="shared" si="32"/>
        <v>6</v>
      </c>
      <c r="BA28" s="42">
        <f t="shared" si="32"/>
        <v>6</v>
      </c>
      <c r="BB28" s="42">
        <f t="shared" si="32"/>
        <v>6</v>
      </c>
      <c r="BC28" s="42">
        <f t="shared" si="32"/>
        <v>6</v>
      </c>
      <c r="BD28" s="42">
        <f t="shared" si="32"/>
        <v>6</v>
      </c>
      <c r="BE28" s="42">
        <f t="shared" si="32"/>
        <v>6</v>
      </c>
      <c r="BF28" s="42">
        <f t="shared" si="32"/>
        <v>6</v>
      </c>
      <c r="BG28" s="42">
        <v>7</v>
      </c>
      <c r="BH28" s="42">
        <v>7</v>
      </c>
      <c r="BI28" s="42">
        <v>6</v>
      </c>
      <c r="BJ28" s="42">
        <f t="shared" si="32"/>
        <v>6</v>
      </c>
      <c r="BK28" s="42">
        <f t="shared" si="32"/>
        <v>6</v>
      </c>
      <c r="BL28" s="42">
        <v>7</v>
      </c>
      <c r="BM28" s="42">
        <v>7</v>
      </c>
      <c r="BN28" s="42">
        <v>7</v>
      </c>
      <c r="BO28" s="42">
        <v>4</v>
      </c>
      <c r="BP28" s="42">
        <f t="shared" ref="BP28" si="37">BO28</f>
        <v>4</v>
      </c>
      <c r="BQ28" s="42">
        <f t="shared" si="16"/>
        <v>4</v>
      </c>
      <c r="BR28" s="42">
        <f t="shared" si="16"/>
        <v>4</v>
      </c>
      <c r="BS28" s="42">
        <f t="shared" si="16"/>
        <v>4</v>
      </c>
      <c r="BT28" s="42">
        <f t="shared" si="16"/>
        <v>4</v>
      </c>
      <c r="BU28" s="42">
        <v>7</v>
      </c>
      <c r="BV28" s="42">
        <v>7</v>
      </c>
      <c r="BW28" s="42">
        <v>7</v>
      </c>
      <c r="BX28" s="42">
        <v>7</v>
      </c>
      <c r="BY28" s="42"/>
      <c r="BZ28" s="45">
        <f t="shared" si="31"/>
        <v>6.4857142857142858</v>
      </c>
      <c r="CA28" s="42"/>
    </row>
    <row r="29" spans="1:79" s="2" customFormat="1" x14ac:dyDescent="0.25">
      <c r="A29" s="40" t="s">
        <v>190</v>
      </c>
      <c r="B29" s="36" t="s">
        <v>188</v>
      </c>
      <c r="C29" s="36"/>
      <c r="D29" s="34"/>
      <c r="E29" s="34"/>
      <c r="F29" s="34"/>
      <c r="G29" s="34"/>
      <c r="H29" s="34"/>
      <c r="I29" s="34"/>
      <c r="J29" s="34"/>
      <c r="K29" s="34"/>
      <c r="L29" s="34"/>
      <c r="M29" s="34"/>
      <c r="N29" s="34"/>
      <c r="O29" s="34">
        <f>(Malaysia!C6)*2.5</f>
        <v>8.125</v>
      </c>
      <c r="P29" s="34">
        <f t="shared" si="32"/>
        <v>8.125</v>
      </c>
      <c r="Q29" s="34">
        <f t="shared" si="32"/>
        <v>8.125</v>
      </c>
      <c r="R29" s="34">
        <f t="shared" si="32"/>
        <v>8.125</v>
      </c>
      <c r="S29" s="34">
        <f t="shared" si="32"/>
        <v>8.125</v>
      </c>
      <c r="T29" s="34">
        <f t="shared" si="32"/>
        <v>8.125</v>
      </c>
      <c r="U29" s="34">
        <f>Malaysia!E6*2.5</f>
        <v>8.75</v>
      </c>
      <c r="V29" s="34">
        <f>Malaysia!G6*2.5</f>
        <v>7.5</v>
      </c>
      <c r="W29" s="34">
        <f t="shared" si="32"/>
        <v>7.5</v>
      </c>
      <c r="X29" s="34">
        <f>Malaysia!I6*2.5</f>
        <v>7.5</v>
      </c>
      <c r="Y29" s="34">
        <f t="shared" si="32"/>
        <v>7.5</v>
      </c>
      <c r="Z29" s="34">
        <f t="shared" si="32"/>
        <v>7.5</v>
      </c>
      <c r="AA29" s="34">
        <f t="shared" si="32"/>
        <v>7.5</v>
      </c>
      <c r="AB29" s="34">
        <f t="shared" si="32"/>
        <v>7.5</v>
      </c>
      <c r="AC29" s="34">
        <f t="shared" si="32"/>
        <v>7.5</v>
      </c>
      <c r="AD29" s="34">
        <f t="shared" si="32"/>
        <v>7.5</v>
      </c>
      <c r="AE29" s="34">
        <f t="shared" si="32"/>
        <v>7.5</v>
      </c>
      <c r="AF29" s="34">
        <f>Malaysia!K6*2.5</f>
        <v>7.5</v>
      </c>
      <c r="AG29" s="34">
        <f t="shared" si="32"/>
        <v>7.5</v>
      </c>
      <c r="AH29" s="34">
        <f t="shared" si="32"/>
        <v>7.5</v>
      </c>
      <c r="AI29" s="34">
        <f t="shared" si="32"/>
        <v>7.5</v>
      </c>
      <c r="AJ29" s="34">
        <f>Malaysia!M6*2.5</f>
        <v>6.875</v>
      </c>
      <c r="AK29" s="34">
        <f t="shared" si="32"/>
        <v>6.875</v>
      </c>
      <c r="AL29" s="34">
        <f t="shared" si="32"/>
        <v>6.875</v>
      </c>
      <c r="AM29" s="34">
        <f t="shared" si="32"/>
        <v>6.875</v>
      </c>
      <c r="AN29" s="34">
        <f t="shared" si="32"/>
        <v>6.875</v>
      </c>
      <c r="AO29" s="34">
        <f t="shared" si="32"/>
        <v>6.875</v>
      </c>
      <c r="AP29" s="34">
        <f t="shared" si="32"/>
        <v>6.875</v>
      </c>
      <c r="AQ29" s="34">
        <f t="shared" si="32"/>
        <v>6.875</v>
      </c>
      <c r="AR29" s="34">
        <f t="shared" si="32"/>
        <v>6.875</v>
      </c>
      <c r="AS29" s="34">
        <f t="shared" si="32"/>
        <v>6.875</v>
      </c>
      <c r="AT29" s="34">
        <f>Malaysia!O6*2.5</f>
        <v>6.25</v>
      </c>
      <c r="AU29" s="34">
        <f t="shared" si="32"/>
        <v>6.25</v>
      </c>
      <c r="AV29" s="34">
        <f t="shared" ref="AV29:BP29" si="38">AU29</f>
        <v>6.25</v>
      </c>
      <c r="AW29" s="34">
        <f t="shared" si="38"/>
        <v>6.25</v>
      </c>
      <c r="AX29" s="34">
        <f t="shared" si="38"/>
        <v>6.25</v>
      </c>
      <c r="AY29" s="34">
        <f t="shared" si="38"/>
        <v>6.25</v>
      </c>
      <c r="AZ29" s="34">
        <f t="shared" si="38"/>
        <v>6.25</v>
      </c>
      <c r="BA29" s="34">
        <f t="shared" si="38"/>
        <v>6.25</v>
      </c>
      <c r="BB29" s="34">
        <f t="shared" si="38"/>
        <v>6.25</v>
      </c>
      <c r="BC29" s="34">
        <f t="shared" si="38"/>
        <v>6.25</v>
      </c>
      <c r="BD29" s="34">
        <f t="shared" si="38"/>
        <v>6.25</v>
      </c>
      <c r="BE29" s="34">
        <f t="shared" si="38"/>
        <v>6.25</v>
      </c>
      <c r="BF29" s="34">
        <f t="shared" si="38"/>
        <v>6.25</v>
      </c>
      <c r="BG29" s="34">
        <f t="shared" si="38"/>
        <v>6.25</v>
      </c>
      <c r="BH29" s="34">
        <f t="shared" si="38"/>
        <v>6.25</v>
      </c>
      <c r="BI29" s="34">
        <f t="shared" si="38"/>
        <v>6.25</v>
      </c>
      <c r="BJ29" s="34">
        <f t="shared" si="38"/>
        <v>6.25</v>
      </c>
      <c r="BK29" s="34">
        <f t="shared" si="38"/>
        <v>6.25</v>
      </c>
      <c r="BL29" s="34">
        <f t="shared" si="38"/>
        <v>6.25</v>
      </c>
      <c r="BM29" s="34">
        <f t="shared" si="38"/>
        <v>6.25</v>
      </c>
      <c r="BN29" s="34">
        <f t="shared" si="38"/>
        <v>6.25</v>
      </c>
      <c r="BO29" s="34">
        <f t="shared" si="38"/>
        <v>6.25</v>
      </c>
      <c r="BP29" s="34">
        <f t="shared" si="38"/>
        <v>6.25</v>
      </c>
      <c r="BQ29" s="34">
        <f t="shared" si="16"/>
        <v>6.25</v>
      </c>
      <c r="BR29" s="34">
        <f t="shared" si="16"/>
        <v>6.25</v>
      </c>
      <c r="BS29" s="34">
        <f t="shared" si="16"/>
        <v>6.25</v>
      </c>
      <c r="BT29" s="34">
        <f t="shared" si="16"/>
        <v>6.25</v>
      </c>
      <c r="BU29" s="34">
        <f t="shared" si="16"/>
        <v>6.25</v>
      </c>
      <c r="BV29" s="34">
        <f>BU29</f>
        <v>6.25</v>
      </c>
      <c r="BW29" s="34">
        <f>BV29</f>
        <v>6.25</v>
      </c>
      <c r="BX29" s="34">
        <f t="shared" ref="BX29:BY29" si="39">BW29</f>
        <v>6.25</v>
      </c>
      <c r="BY29" s="34">
        <f t="shared" si="39"/>
        <v>6.25</v>
      </c>
      <c r="BZ29" s="44">
        <f>SUM(O29:BW29)/61</f>
        <v>6.8647540983606561</v>
      </c>
      <c r="CA29" s="36"/>
    </row>
    <row r="30" spans="1:79" s="2" customFormat="1" x14ac:dyDescent="0.25">
      <c r="A30" s="40"/>
      <c r="B30" s="36" t="s">
        <v>295</v>
      </c>
      <c r="C30" s="36"/>
      <c r="D30" s="34"/>
      <c r="E30" s="34"/>
      <c r="F30" s="34"/>
      <c r="G30" s="34"/>
      <c r="H30" s="34"/>
      <c r="I30" s="34"/>
      <c r="J30" s="34"/>
      <c r="K30" s="34"/>
      <c r="L30" s="34"/>
      <c r="M30" s="34"/>
      <c r="N30" s="34"/>
      <c r="O30" s="34">
        <f>Malaysia!C9</f>
        <v>2</v>
      </c>
      <c r="P30" s="34">
        <f t="shared" ref="P30:BP38" si="40">O30</f>
        <v>2</v>
      </c>
      <c r="Q30" s="34">
        <f t="shared" si="40"/>
        <v>2</v>
      </c>
      <c r="R30" s="34">
        <f t="shared" si="40"/>
        <v>2</v>
      </c>
      <c r="S30" s="34">
        <f t="shared" si="40"/>
        <v>2</v>
      </c>
      <c r="T30" s="34">
        <f t="shared" si="40"/>
        <v>2</v>
      </c>
      <c r="U30" s="34">
        <f>Malaysia!E9</f>
        <v>3</v>
      </c>
      <c r="V30" s="34">
        <f>Malaysia!G9</f>
        <v>3</v>
      </c>
      <c r="W30" s="34">
        <f t="shared" si="40"/>
        <v>3</v>
      </c>
      <c r="X30" s="34">
        <f>Malaysia!I9</f>
        <v>2.75</v>
      </c>
      <c r="Y30" s="34">
        <f t="shared" si="40"/>
        <v>2.75</v>
      </c>
      <c r="Z30" s="34">
        <f t="shared" si="40"/>
        <v>2.75</v>
      </c>
      <c r="AA30" s="34">
        <f t="shared" si="40"/>
        <v>2.75</v>
      </c>
      <c r="AB30" s="34">
        <f t="shared" si="40"/>
        <v>2.75</v>
      </c>
      <c r="AC30" s="34">
        <f t="shared" si="40"/>
        <v>2.75</v>
      </c>
      <c r="AD30" s="34">
        <f t="shared" si="40"/>
        <v>2.75</v>
      </c>
      <c r="AE30" s="34">
        <f t="shared" si="40"/>
        <v>2.75</v>
      </c>
      <c r="AF30" s="34">
        <f>Malaysia!K9</f>
        <v>2.75</v>
      </c>
      <c r="AG30" s="34">
        <f t="shared" si="40"/>
        <v>2.75</v>
      </c>
      <c r="AH30" s="34">
        <f t="shared" si="40"/>
        <v>2.75</v>
      </c>
      <c r="AI30" s="34">
        <f t="shared" si="40"/>
        <v>2.75</v>
      </c>
      <c r="AJ30" s="34">
        <f>Malaysia!M9</f>
        <v>2.75</v>
      </c>
      <c r="AK30" s="34">
        <f t="shared" si="40"/>
        <v>2.75</v>
      </c>
      <c r="AL30" s="34">
        <f t="shared" si="40"/>
        <v>2.75</v>
      </c>
      <c r="AM30" s="34">
        <f t="shared" si="40"/>
        <v>2.75</v>
      </c>
      <c r="AN30" s="34">
        <f t="shared" si="40"/>
        <v>2.75</v>
      </c>
      <c r="AO30" s="34">
        <f t="shared" si="40"/>
        <v>2.75</v>
      </c>
      <c r="AP30" s="34">
        <f t="shared" si="40"/>
        <v>2.75</v>
      </c>
      <c r="AQ30" s="34">
        <f t="shared" si="40"/>
        <v>2.75</v>
      </c>
      <c r="AR30" s="34">
        <f t="shared" si="40"/>
        <v>2.75</v>
      </c>
      <c r="AS30" s="34">
        <f t="shared" si="40"/>
        <v>2.75</v>
      </c>
      <c r="AT30" s="34">
        <f>Malaysia!O9</f>
        <v>2.75</v>
      </c>
      <c r="AU30" s="34">
        <f t="shared" si="40"/>
        <v>2.75</v>
      </c>
      <c r="AV30" s="34">
        <f t="shared" si="40"/>
        <v>2.75</v>
      </c>
      <c r="AW30" s="34">
        <f t="shared" si="40"/>
        <v>2.75</v>
      </c>
      <c r="AX30" s="34">
        <f t="shared" si="40"/>
        <v>2.75</v>
      </c>
      <c r="AY30" s="34">
        <f t="shared" si="40"/>
        <v>2.75</v>
      </c>
      <c r="AZ30" s="34">
        <f t="shared" si="40"/>
        <v>2.75</v>
      </c>
      <c r="BA30" s="34">
        <f t="shared" si="40"/>
        <v>2.75</v>
      </c>
      <c r="BB30" s="34">
        <f t="shared" si="40"/>
        <v>2.75</v>
      </c>
      <c r="BC30" s="34">
        <f t="shared" si="40"/>
        <v>2.75</v>
      </c>
      <c r="BD30" s="34">
        <f t="shared" si="40"/>
        <v>2.75</v>
      </c>
      <c r="BE30" s="34">
        <f t="shared" si="40"/>
        <v>2.75</v>
      </c>
      <c r="BF30" s="34">
        <f t="shared" si="40"/>
        <v>2.75</v>
      </c>
      <c r="BG30" s="34">
        <f t="shared" si="40"/>
        <v>2.75</v>
      </c>
      <c r="BH30" s="34">
        <f t="shared" si="40"/>
        <v>2.75</v>
      </c>
      <c r="BI30" s="34">
        <f t="shared" si="40"/>
        <v>2.75</v>
      </c>
      <c r="BJ30" s="34">
        <f t="shared" si="40"/>
        <v>2.75</v>
      </c>
      <c r="BK30" s="34">
        <f t="shared" si="40"/>
        <v>2.75</v>
      </c>
      <c r="BL30" s="34">
        <f t="shared" si="40"/>
        <v>2.75</v>
      </c>
      <c r="BM30" s="34">
        <f t="shared" si="40"/>
        <v>2.75</v>
      </c>
      <c r="BN30" s="34">
        <f t="shared" si="40"/>
        <v>2.75</v>
      </c>
      <c r="BO30" s="34">
        <f t="shared" si="40"/>
        <v>2.75</v>
      </c>
      <c r="BP30" s="34">
        <f t="shared" si="40"/>
        <v>2.75</v>
      </c>
      <c r="BQ30" s="34">
        <f t="shared" si="16"/>
        <v>2.75</v>
      </c>
      <c r="BR30" s="34">
        <f t="shared" si="16"/>
        <v>2.75</v>
      </c>
      <c r="BS30" s="34">
        <f t="shared" si="16"/>
        <v>2.75</v>
      </c>
      <c r="BT30" s="34">
        <f t="shared" si="16"/>
        <v>2.75</v>
      </c>
      <c r="BU30" s="34">
        <f t="shared" si="16"/>
        <v>2.75</v>
      </c>
      <c r="BV30" s="34">
        <f>BU30</f>
        <v>2.75</v>
      </c>
      <c r="BW30" s="34">
        <f>BV30</f>
        <v>2.75</v>
      </c>
      <c r="BX30" s="34">
        <f t="shared" ref="BX30:BY30" si="41">BW30</f>
        <v>2.75</v>
      </c>
      <c r="BY30" s="34">
        <f t="shared" si="41"/>
        <v>2.75</v>
      </c>
      <c r="BZ30" s="44">
        <f>SUM(O30:BW30)/61</f>
        <v>2.6885245901639343</v>
      </c>
      <c r="CA30" s="36"/>
    </row>
    <row r="31" spans="1:79" s="2" customFormat="1" x14ac:dyDescent="0.25">
      <c r="A31" s="40"/>
      <c r="B31" s="36" t="s">
        <v>263</v>
      </c>
      <c r="C31" s="36"/>
      <c r="D31" s="34"/>
      <c r="E31" s="34"/>
      <c r="F31" s="34"/>
      <c r="G31" s="34"/>
      <c r="H31" s="34"/>
      <c r="I31" s="34"/>
      <c r="J31" s="34"/>
      <c r="K31" s="34"/>
      <c r="L31" s="34"/>
      <c r="M31" s="34"/>
      <c r="N31" s="34"/>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44">
        <f>SUM(O31:BW31)/61</f>
        <v>0</v>
      </c>
      <c r="CA31" s="36"/>
    </row>
    <row r="32" spans="1:79" s="2" customFormat="1" x14ac:dyDescent="0.25">
      <c r="A32" s="40"/>
      <c r="B32" s="36" t="s">
        <v>296</v>
      </c>
      <c r="C32" s="36"/>
      <c r="D32" s="34"/>
      <c r="E32" s="34"/>
      <c r="F32" s="34"/>
      <c r="G32" s="34"/>
      <c r="H32" s="34"/>
      <c r="I32" s="34"/>
      <c r="J32" s="34"/>
      <c r="K32" s="34"/>
      <c r="L32" s="34"/>
      <c r="M32" s="36">
        <f t="shared" ref="M32:BW32" si="42">10/M33</f>
        <v>0.69735006973500702</v>
      </c>
      <c r="N32" s="36">
        <f t="shared" si="42"/>
        <v>0.69735006973500702</v>
      </c>
      <c r="O32" s="36">
        <f t="shared" si="42"/>
        <v>0.69735006973500702</v>
      </c>
      <c r="P32" s="36">
        <f t="shared" si="42"/>
        <v>0.69735006973500702</v>
      </c>
      <c r="Q32" s="36">
        <f t="shared" si="42"/>
        <v>0.78186082877247853</v>
      </c>
      <c r="R32" s="36">
        <f t="shared" si="42"/>
        <v>0.78186082877247853</v>
      </c>
      <c r="S32" s="36">
        <f t="shared" si="42"/>
        <v>0.78186082877247853</v>
      </c>
      <c r="T32" s="36">
        <f t="shared" si="42"/>
        <v>0.78186082877247853</v>
      </c>
      <c r="U32" s="36">
        <f t="shared" si="42"/>
        <v>0.78186082877247853</v>
      </c>
      <c r="V32" s="36">
        <f t="shared" si="42"/>
        <v>0.55370985603543743</v>
      </c>
      <c r="W32" s="36">
        <f t="shared" si="42"/>
        <v>0.55370985603543743</v>
      </c>
      <c r="X32" s="36">
        <f t="shared" si="42"/>
        <v>0.55370985603543743</v>
      </c>
      <c r="Y32" s="36">
        <f t="shared" si="42"/>
        <v>0.55370985603543743</v>
      </c>
      <c r="Z32" s="36">
        <f t="shared" si="42"/>
        <v>0.55370985603543743</v>
      </c>
      <c r="AA32" s="36">
        <f t="shared" si="42"/>
        <v>0.8340283569641368</v>
      </c>
      <c r="AB32" s="36">
        <f t="shared" si="42"/>
        <v>0.8340283569641368</v>
      </c>
      <c r="AC32" s="36">
        <f t="shared" si="42"/>
        <v>0.8340283569641368</v>
      </c>
      <c r="AD32" s="36">
        <f t="shared" si="42"/>
        <v>0.8340283569641368</v>
      </c>
      <c r="AE32" s="36">
        <f t="shared" si="42"/>
        <v>0.8340283569641368</v>
      </c>
      <c r="AF32" s="36">
        <f t="shared" si="42"/>
        <v>0.66844919786096257</v>
      </c>
      <c r="AG32" s="36">
        <f t="shared" si="42"/>
        <v>0.66844919786096257</v>
      </c>
      <c r="AH32" s="36">
        <f t="shared" si="42"/>
        <v>0.66844919786096257</v>
      </c>
      <c r="AI32" s="36">
        <f t="shared" si="42"/>
        <v>0.66844919786096257</v>
      </c>
      <c r="AJ32" s="36">
        <f t="shared" si="42"/>
        <v>0.71275837491090521</v>
      </c>
      <c r="AK32" s="36">
        <f t="shared" si="42"/>
        <v>0.71275837491090521</v>
      </c>
      <c r="AL32" s="36">
        <f t="shared" si="42"/>
        <v>0.71275837491090521</v>
      </c>
      <c r="AM32" s="36">
        <f t="shared" si="42"/>
        <v>0.71275837491090521</v>
      </c>
      <c r="AN32" s="36">
        <f t="shared" si="42"/>
        <v>0.69735006973500702</v>
      </c>
      <c r="AO32" s="36">
        <f t="shared" si="42"/>
        <v>0.69735006973500702</v>
      </c>
      <c r="AP32" s="36">
        <f t="shared" si="42"/>
        <v>0.69735006973500702</v>
      </c>
      <c r="AQ32" s="36">
        <f t="shared" si="42"/>
        <v>0.69735006973500702</v>
      </c>
      <c r="AR32" s="36">
        <f t="shared" si="42"/>
        <v>0.64143681847338041</v>
      </c>
      <c r="AS32" s="36">
        <f t="shared" si="42"/>
        <v>0.64143681847338041</v>
      </c>
      <c r="AT32" s="36">
        <f t="shared" si="42"/>
        <v>0.64143681847338041</v>
      </c>
      <c r="AU32" s="36">
        <f t="shared" si="42"/>
        <v>0.64143681847338041</v>
      </c>
      <c r="AV32" s="36">
        <f t="shared" si="42"/>
        <v>0.90661831368993662</v>
      </c>
      <c r="AW32" s="36">
        <f t="shared" si="42"/>
        <v>0.90661831368993662</v>
      </c>
      <c r="AX32" s="36">
        <f t="shared" si="42"/>
        <v>0.90661831368993662</v>
      </c>
      <c r="AY32" s="36">
        <f t="shared" si="42"/>
        <v>0.90661831368993662</v>
      </c>
      <c r="AZ32" s="36">
        <f t="shared" si="42"/>
        <v>0.90661831368993662</v>
      </c>
      <c r="BA32" s="36">
        <f t="shared" si="42"/>
        <v>0.90415913200723319</v>
      </c>
      <c r="BB32" s="36">
        <f t="shared" si="42"/>
        <v>0.90415913200723319</v>
      </c>
      <c r="BC32" s="36">
        <f t="shared" si="42"/>
        <v>0.90415913200723319</v>
      </c>
      <c r="BD32" s="36">
        <f t="shared" si="42"/>
        <v>0.90415913200723319</v>
      </c>
      <c r="BE32" s="36">
        <f t="shared" si="42"/>
        <v>0.90579710144927539</v>
      </c>
      <c r="BF32" s="36">
        <f t="shared" si="42"/>
        <v>0.90579710144927539</v>
      </c>
      <c r="BG32" s="36">
        <f t="shared" si="42"/>
        <v>0.90579710144927539</v>
      </c>
      <c r="BH32" s="36">
        <f t="shared" si="42"/>
        <v>0.90579710144927539</v>
      </c>
      <c r="BI32" s="36">
        <f t="shared" si="42"/>
        <v>0.90579710144927539</v>
      </c>
      <c r="BJ32" s="36">
        <f t="shared" si="42"/>
        <v>0.64350064350064351</v>
      </c>
      <c r="BK32" s="36">
        <f t="shared" si="42"/>
        <v>0.64350064350064351</v>
      </c>
      <c r="BL32" s="36">
        <f t="shared" si="42"/>
        <v>0.64350064350064351</v>
      </c>
      <c r="BM32" s="36">
        <f t="shared" si="42"/>
        <v>0.64350064350064351</v>
      </c>
      <c r="BN32" s="36">
        <f t="shared" si="42"/>
        <v>1.2738853503184715</v>
      </c>
      <c r="BO32" s="36">
        <f t="shared" si="42"/>
        <v>1.2738853503184715</v>
      </c>
      <c r="BP32" s="36">
        <f t="shared" si="42"/>
        <v>1.2738853503184715</v>
      </c>
      <c r="BQ32" s="36">
        <f t="shared" si="42"/>
        <v>1.2738853503184715</v>
      </c>
      <c r="BR32" s="36">
        <f t="shared" si="42"/>
        <v>1.2738853503184715</v>
      </c>
      <c r="BS32" s="36">
        <f t="shared" si="42"/>
        <v>1.2106537530266344</v>
      </c>
      <c r="BT32" s="36">
        <f t="shared" si="42"/>
        <v>1.2106537530266344</v>
      </c>
      <c r="BU32" s="36">
        <f t="shared" si="42"/>
        <v>1.2106537530266344</v>
      </c>
      <c r="BV32" s="36">
        <f t="shared" si="42"/>
        <v>1.2106537530266344</v>
      </c>
      <c r="BW32" s="36">
        <f t="shared" si="42"/>
        <v>1.2106537530266344</v>
      </c>
      <c r="BX32" s="36">
        <f>10/BX33</f>
        <v>1.8975332068311197</v>
      </c>
      <c r="BY32" s="36">
        <f>BX32</f>
        <v>1.8975332068311197</v>
      </c>
      <c r="BZ32" s="44">
        <f>SUM(M32:BW32)/63</f>
        <v>0.82845690517737125</v>
      </c>
      <c r="CA32" s="36"/>
    </row>
    <row r="33" spans="1:79" s="2" customFormat="1" x14ac:dyDescent="0.25">
      <c r="A33" s="40"/>
      <c r="B33" s="36" t="s">
        <v>322</v>
      </c>
      <c r="C33" s="36"/>
      <c r="D33" s="34"/>
      <c r="E33" s="34"/>
      <c r="F33" s="34"/>
      <c r="G33" s="34"/>
      <c r="H33" s="34"/>
      <c r="I33" s="34"/>
      <c r="J33" s="34"/>
      <c r="K33" s="34"/>
      <c r="L33" s="34"/>
      <c r="M33" s="34">
        <v>14.34</v>
      </c>
      <c r="N33" s="34">
        <v>14.34</v>
      </c>
      <c r="O33" s="34">
        <v>14.34</v>
      </c>
      <c r="P33" s="34">
        <v>14.34</v>
      </c>
      <c r="Q33" s="34">
        <v>12.79</v>
      </c>
      <c r="R33" s="34">
        <v>12.79</v>
      </c>
      <c r="S33" s="34">
        <v>12.79</v>
      </c>
      <c r="T33" s="34">
        <v>12.79</v>
      </c>
      <c r="U33" s="34">
        <v>12.79</v>
      </c>
      <c r="V33" s="34">
        <v>18.059999999999999</v>
      </c>
      <c r="W33" s="34">
        <v>18.059999999999999</v>
      </c>
      <c r="X33" s="34">
        <v>18.059999999999999</v>
      </c>
      <c r="Y33" s="34">
        <v>18.059999999999999</v>
      </c>
      <c r="Z33" s="34">
        <v>18.059999999999999</v>
      </c>
      <c r="AA33" s="34">
        <v>11.99</v>
      </c>
      <c r="AB33" s="34">
        <v>11.99</v>
      </c>
      <c r="AC33" s="34">
        <v>11.99</v>
      </c>
      <c r="AD33" s="34">
        <v>11.99</v>
      </c>
      <c r="AE33" s="34">
        <v>11.99</v>
      </c>
      <c r="AF33" s="34">
        <v>14.96</v>
      </c>
      <c r="AG33" s="34">
        <v>14.96</v>
      </c>
      <c r="AH33" s="34">
        <v>14.96</v>
      </c>
      <c r="AI33" s="34">
        <v>14.96</v>
      </c>
      <c r="AJ33" s="34">
        <v>14.03</v>
      </c>
      <c r="AK33" s="34">
        <v>14.03</v>
      </c>
      <c r="AL33" s="34">
        <v>14.03</v>
      </c>
      <c r="AM33" s="34">
        <v>14.03</v>
      </c>
      <c r="AN33" s="34">
        <v>14.34</v>
      </c>
      <c r="AO33" s="34">
        <v>14.34</v>
      </c>
      <c r="AP33" s="34">
        <v>14.34</v>
      </c>
      <c r="AQ33" s="34">
        <v>14.34</v>
      </c>
      <c r="AR33" s="34">
        <v>15.59</v>
      </c>
      <c r="AS33" s="34">
        <v>15.59</v>
      </c>
      <c r="AT33" s="34">
        <v>15.59</v>
      </c>
      <c r="AU33" s="34">
        <v>15.59</v>
      </c>
      <c r="AV33" s="34">
        <v>11.03</v>
      </c>
      <c r="AW33" s="34">
        <v>11.03</v>
      </c>
      <c r="AX33" s="34">
        <v>11.03</v>
      </c>
      <c r="AY33" s="34">
        <v>11.03</v>
      </c>
      <c r="AZ33" s="34">
        <v>11.03</v>
      </c>
      <c r="BA33" s="34">
        <v>11.06</v>
      </c>
      <c r="BB33" s="34">
        <v>11.06</v>
      </c>
      <c r="BC33" s="34">
        <v>11.06</v>
      </c>
      <c r="BD33" s="34">
        <v>11.06</v>
      </c>
      <c r="BE33" s="34">
        <v>11.04</v>
      </c>
      <c r="BF33" s="34">
        <v>11.04</v>
      </c>
      <c r="BG33" s="34">
        <v>11.04</v>
      </c>
      <c r="BH33" s="34">
        <v>11.04</v>
      </c>
      <c r="BI33" s="34">
        <v>11.04</v>
      </c>
      <c r="BJ33" s="34">
        <v>15.54</v>
      </c>
      <c r="BK33" s="34">
        <v>15.54</v>
      </c>
      <c r="BL33" s="34">
        <v>15.54</v>
      </c>
      <c r="BM33" s="34">
        <v>15.54</v>
      </c>
      <c r="BN33" s="34">
        <v>7.85</v>
      </c>
      <c r="BO33" s="34">
        <v>7.85</v>
      </c>
      <c r="BP33" s="34">
        <v>7.85</v>
      </c>
      <c r="BQ33" s="34">
        <v>7.85</v>
      </c>
      <c r="BR33" s="34">
        <v>7.85</v>
      </c>
      <c r="BS33" s="34">
        <v>8.26</v>
      </c>
      <c r="BT33" s="34">
        <v>8.26</v>
      </c>
      <c r="BU33" s="34">
        <v>8.26</v>
      </c>
      <c r="BV33" s="34">
        <v>8.26</v>
      </c>
      <c r="BW33" s="34">
        <v>8.26</v>
      </c>
      <c r="BX33" s="34">
        <v>5.27</v>
      </c>
      <c r="BY33" s="36">
        <f t="shared" ref="BY33:BY36" si="43">BX33</f>
        <v>5.27</v>
      </c>
      <c r="BZ33" s="44">
        <f>SUM(M33:BW33)/63</f>
        <v>12.770476190476176</v>
      </c>
      <c r="CA33" s="36" t="s">
        <v>701</v>
      </c>
    </row>
    <row r="34" spans="1:79" s="2" customFormat="1" x14ac:dyDescent="0.25">
      <c r="A34" s="40"/>
      <c r="B34" s="36" t="s">
        <v>271</v>
      </c>
      <c r="C34" s="36"/>
      <c r="D34" s="34"/>
      <c r="E34" s="34"/>
      <c r="F34" s="34"/>
      <c r="G34" s="34"/>
      <c r="H34" s="34"/>
      <c r="I34" s="34"/>
      <c r="J34" s="34"/>
      <c r="K34" s="34"/>
      <c r="L34" s="34"/>
      <c r="M34" s="34">
        <v>1.04</v>
      </c>
      <c r="N34" s="34">
        <v>1.04</v>
      </c>
      <c r="O34" s="34">
        <v>1.04</v>
      </c>
      <c r="P34" s="34">
        <v>1.04</v>
      </c>
      <c r="Q34" s="34">
        <v>1.89</v>
      </c>
      <c r="R34" s="34">
        <v>1.89</v>
      </c>
      <c r="S34" s="34">
        <v>1.89</v>
      </c>
      <c r="T34" s="34">
        <v>1.89</v>
      </c>
      <c r="U34" s="34">
        <v>1.89</v>
      </c>
      <c r="V34" s="34">
        <v>1.35</v>
      </c>
      <c r="W34" s="34">
        <v>1.35</v>
      </c>
      <c r="X34" s="34">
        <v>1.35</v>
      </c>
      <c r="Y34" s="34">
        <v>1.35</v>
      </c>
      <c r="Z34" s="34">
        <v>1.35</v>
      </c>
      <c r="AA34" s="34">
        <v>3.37</v>
      </c>
      <c r="AB34" s="34">
        <v>3.37</v>
      </c>
      <c r="AC34" s="34">
        <v>3.37</v>
      </c>
      <c r="AD34" s="34">
        <v>3.37</v>
      </c>
      <c r="AE34" s="34">
        <v>3.37</v>
      </c>
      <c r="AF34" s="34">
        <v>1.29</v>
      </c>
      <c r="AG34" s="34">
        <v>1.29</v>
      </c>
      <c r="AH34" s="34">
        <v>1.29</v>
      </c>
      <c r="AI34" s="34">
        <v>1.29</v>
      </c>
      <c r="AJ34" s="34">
        <v>1.36</v>
      </c>
      <c r="AK34" s="34">
        <v>1.36</v>
      </c>
      <c r="AL34" s="34">
        <v>1.36</v>
      </c>
      <c r="AM34" s="34">
        <v>1.36</v>
      </c>
      <c r="AN34" s="34">
        <v>1.35</v>
      </c>
      <c r="AO34" s="34">
        <v>1.35</v>
      </c>
      <c r="AP34" s="34">
        <v>1.35</v>
      </c>
      <c r="AQ34" s="34">
        <v>1.35</v>
      </c>
      <c r="AR34" s="34">
        <v>1.39</v>
      </c>
      <c r="AS34" s="34">
        <v>1.39</v>
      </c>
      <c r="AT34" s="34">
        <v>1.39</v>
      </c>
      <c r="AU34" s="34">
        <v>1.39</v>
      </c>
      <c r="AV34" s="34">
        <v>1.95</v>
      </c>
      <c r="AW34" s="34">
        <v>1.95</v>
      </c>
      <c r="AX34" s="34">
        <v>1.95</v>
      </c>
      <c r="AY34" s="34">
        <v>1.95</v>
      </c>
      <c r="AZ34" s="34">
        <v>1.95</v>
      </c>
      <c r="BA34" s="34">
        <v>1.4</v>
      </c>
      <c r="BB34" s="34">
        <v>1.4</v>
      </c>
      <c r="BC34" s="34">
        <v>1.4</v>
      </c>
      <c r="BD34" s="34">
        <v>1.4</v>
      </c>
      <c r="BE34" s="34">
        <v>1.69</v>
      </c>
      <c r="BF34" s="34">
        <v>1.69</v>
      </c>
      <c r="BG34" s="34">
        <v>1.69</v>
      </c>
      <c r="BH34" s="34">
        <v>1.69</v>
      </c>
      <c r="BI34" s="34">
        <v>1.69</v>
      </c>
      <c r="BJ34" s="34">
        <v>1.22</v>
      </c>
      <c r="BK34" s="34">
        <v>1.22</v>
      </c>
      <c r="BL34" s="34">
        <v>1.22</v>
      </c>
      <c r="BM34" s="34">
        <v>1.22</v>
      </c>
      <c r="BN34" s="34">
        <v>1.87</v>
      </c>
      <c r="BO34" s="34">
        <v>1.87</v>
      </c>
      <c r="BP34" s="34">
        <v>1.87</v>
      </c>
      <c r="BQ34" s="34">
        <v>1.87</v>
      </c>
      <c r="BR34" s="34">
        <v>1.87</v>
      </c>
      <c r="BS34" s="34">
        <v>1.92</v>
      </c>
      <c r="BT34" s="34">
        <v>1.92</v>
      </c>
      <c r="BU34" s="34">
        <v>1.92</v>
      </c>
      <c r="BV34" s="34">
        <v>1.92</v>
      </c>
      <c r="BW34" s="34">
        <v>1.92</v>
      </c>
      <c r="BX34" s="34">
        <v>2.54</v>
      </c>
      <c r="BY34" s="36">
        <f t="shared" si="43"/>
        <v>2.54</v>
      </c>
      <c r="BZ34" s="44">
        <f>SUM(M34:BW34)/613</f>
        <v>0.17357259380097889</v>
      </c>
      <c r="CA34" s="36"/>
    </row>
    <row r="35" spans="1:79" s="2" customFormat="1" x14ac:dyDescent="0.25">
      <c r="A35" s="40"/>
      <c r="B35" s="36" t="s">
        <v>270</v>
      </c>
      <c r="C35" s="36"/>
      <c r="D35" s="34"/>
      <c r="E35" s="34"/>
      <c r="F35" s="34"/>
      <c r="G35" s="34"/>
      <c r="H35" s="34"/>
      <c r="I35" s="34"/>
      <c r="J35" s="34"/>
      <c r="K35" s="34"/>
      <c r="L35" s="34"/>
      <c r="M35" s="34">
        <v>1.95</v>
      </c>
      <c r="N35" s="34">
        <v>1.95</v>
      </c>
      <c r="O35" s="34">
        <v>1.95</v>
      </c>
      <c r="P35" s="34">
        <v>1.95</v>
      </c>
      <c r="Q35" s="34">
        <v>3.28</v>
      </c>
      <c r="R35" s="34">
        <v>3.28</v>
      </c>
      <c r="S35" s="34">
        <v>3.28</v>
      </c>
      <c r="T35" s="34">
        <v>3.28</v>
      </c>
      <c r="U35" s="34">
        <v>3.28</v>
      </c>
      <c r="V35" s="34">
        <v>2.5099999999999998</v>
      </c>
      <c r="W35" s="34">
        <v>2.5099999999999998</v>
      </c>
      <c r="X35" s="34">
        <v>2.5099999999999998</v>
      </c>
      <c r="Y35" s="34">
        <v>2.5099999999999998</v>
      </c>
      <c r="Z35" s="34">
        <v>2.5099999999999998</v>
      </c>
      <c r="AA35" s="34">
        <v>3.28</v>
      </c>
      <c r="AB35" s="34">
        <v>3.28</v>
      </c>
      <c r="AC35" s="34">
        <v>3.28</v>
      </c>
      <c r="AD35" s="34">
        <v>3.28</v>
      </c>
      <c r="AE35" s="34">
        <v>3.28</v>
      </c>
      <c r="AF35" s="34">
        <v>5.03</v>
      </c>
      <c r="AG35" s="34">
        <v>5.03</v>
      </c>
      <c r="AH35" s="34">
        <v>5.03</v>
      </c>
      <c r="AI35" s="34">
        <v>5.03</v>
      </c>
      <c r="AJ35" s="34">
        <v>4.29</v>
      </c>
      <c r="AK35" s="34">
        <v>4.29</v>
      </c>
      <c r="AL35" s="34">
        <v>4.29</v>
      </c>
      <c r="AM35" s="34">
        <v>4.29</v>
      </c>
      <c r="AN35" s="34">
        <v>4.1100000000000003</v>
      </c>
      <c r="AO35" s="34">
        <v>4.1100000000000003</v>
      </c>
      <c r="AP35" s="34">
        <v>4.1100000000000003</v>
      </c>
      <c r="AQ35" s="34">
        <v>4.1100000000000003</v>
      </c>
      <c r="AR35" s="34">
        <v>4.26</v>
      </c>
      <c r="AS35" s="34">
        <v>4.26</v>
      </c>
      <c r="AT35" s="34">
        <v>4.26</v>
      </c>
      <c r="AU35" s="34">
        <v>4.26</v>
      </c>
      <c r="AV35" s="34">
        <v>5.12</v>
      </c>
      <c r="AW35" s="34">
        <v>5.12</v>
      </c>
      <c r="AX35" s="34">
        <v>5.12</v>
      </c>
      <c r="AY35" s="34">
        <v>5.12</v>
      </c>
      <c r="AZ35" s="34">
        <v>5.12</v>
      </c>
      <c r="BA35" s="34">
        <v>3.95</v>
      </c>
      <c r="BB35" s="34">
        <v>3.95</v>
      </c>
      <c r="BC35" s="34">
        <v>3.95</v>
      </c>
      <c r="BD35" s="34">
        <v>3.95</v>
      </c>
      <c r="BE35" s="34">
        <v>5.18</v>
      </c>
      <c r="BF35" s="34">
        <v>5.18</v>
      </c>
      <c r="BG35" s="34">
        <v>5.18</v>
      </c>
      <c r="BH35" s="34">
        <v>5.18</v>
      </c>
      <c r="BI35" s="34">
        <v>5.18</v>
      </c>
      <c r="BJ35" s="34">
        <v>3.6</v>
      </c>
      <c r="BK35" s="34">
        <v>3.6</v>
      </c>
      <c r="BL35" s="34">
        <v>3.6</v>
      </c>
      <c r="BM35" s="34">
        <v>3.6</v>
      </c>
      <c r="BN35" s="34">
        <v>4.95</v>
      </c>
      <c r="BO35" s="34">
        <v>4.95</v>
      </c>
      <c r="BP35" s="34">
        <v>4.95</v>
      </c>
      <c r="BQ35" s="34">
        <v>4.95</v>
      </c>
      <c r="BR35" s="34">
        <v>4.95</v>
      </c>
      <c r="BS35" s="34">
        <v>4.3600000000000003</v>
      </c>
      <c r="BT35" s="34">
        <v>4.3600000000000003</v>
      </c>
      <c r="BU35" s="34">
        <v>4.3600000000000003</v>
      </c>
      <c r="BV35" s="34">
        <v>4.3600000000000003</v>
      </c>
      <c r="BW35" s="34">
        <v>4.3600000000000003</v>
      </c>
      <c r="BX35" s="34">
        <v>6.36</v>
      </c>
      <c r="BY35" s="36">
        <f t="shared" si="43"/>
        <v>6.36</v>
      </c>
      <c r="BZ35" s="44">
        <f>SUM(M35:BW35)/63</f>
        <v>4.0025396825396831</v>
      </c>
      <c r="CA35" s="36"/>
    </row>
    <row r="36" spans="1:79" s="2" customFormat="1" x14ac:dyDescent="0.25">
      <c r="A36" s="40"/>
      <c r="B36" s="36" t="s">
        <v>397</v>
      </c>
      <c r="C36" s="36"/>
      <c r="D36" s="34"/>
      <c r="E36" s="34"/>
      <c r="F36" s="34"/>
      <c r="G36" s="34"/>
      <c r="H36" s="34"/>
      <c r="I36" s="34"/>
      <c r="J36" s="34"/>
      <c r="K36" s="34"/>
      <c r="L36" s="34"/>
      <c r="M36" s="34"/>
      <c r="N36" s="34"/>
      <c r="O36" s="34">
        <v>3</v>
      </c>
      <c r="P36" s="34">
        <v>3</v>
      </c>
      <c r="Q36" s="34">
        <v>3</v>
      </c>
      <c r="R36" s="34">
        <v>3</v>
      </c>
      <c r="S36" s="34">
        <v>0</v>
      </c>
      <c r="T36" s="34">
        <v>0</v>
      </c>
      <c r="U36" s="34">
        <v>0</v>
      </c>
      <c r="V36" s="34">
        <v>0</v>
      </c>
      <c r="W36" s="34">
        <v>0</v>
      </c>
      <c r="X36" s="34">
        <v>0</v>
      </c>
      <c r="Y36" s="34">
        <v>0</v>
      </c>
      <c r="Z36" s="34">
        <v>0</v>
      </c>
      <c r="AA36" s="34">
        <v>0</v>
      </c>
      <c r="AB36" s="34">
        <v>0</v>
      </c>
      <c r="AC36" s="34">
        <v>0</v>
      </c>
      <c r="AD36" s="34">
        <v>0</v>
      </c>
      <c r="AE36" s="34">
        <v>0</v>
      </c>
      <c r="AF36" s="34">
        <v>0</v>
      </c>
      <c r="AG36" s="34">
        <v>0</v>
      </c>
      <c r="AH36" s="34">
        <v>0</v>
      </c>
      <c r="AI36" s="34">
        <v>0</v>
      </c>
      <c r="AJ36" s="34">
        <v>0</v>
      </c>
      <c r="AK36" s="34">
        <v>0</v>
      </c>
      <c r="AL36" s="34">
        <v>0</v>
      </c>
      <c r="AM36" s="34">
        <v>0</v>
      </c>
      <c r="AN36" s="34">
        <v>0</v>
      </c>
      <c r="AO36" s="34">
        <v>0</v>
      </c>
      <c r="AP36" s="34">
        <v>0</v>
      </c>
      <c r="AQ36" s="34">
        <v>0</v>
      </c>
      <c r="AR36" s="34">
        <v>0</v>
      </c>
      <c r="AS36" s="34">
        <v>0</v>
      </c>
      <c r="AT36" s="34">
        <v>0</v>
      </c>
      <c r="AU36" s="34">
        <v>0</v>
      </c>
      <c r="AV36" s="34">
        <v>0</v>
      </c>
      <c r="AW36" s="34">
        <v>0</v>
      </c>
      <c r="AX36" s="34">
        <v>0</v>
      </c>
      <c r="AY36" s="34">
        <v>0</v>
      </c>
      <c r="AZ36" s="34">
        <v>0</v>
      </c>
      <c r="BA36" s="34">
        <v>0</v>
      </c>
      <c r="BB36" s="34">
        <v>0</v>
      </c>
      <c r="BC36" s="34">
        <v>0</v>
      </c>
      <c r="BD36" s="34">
        <v>0</v>
      </c>
      <c r="BE36" s="34">
        <v>0</v>
      </c>
      <c r="BF36" s="34">
        <v>0</v>
      </c>
      <c r="BG36" s="34">
        <v>0</v>
      </c>
      <c r="BH36" s="34">
        <v>0</v>
      </c>
      <c r="BI36" s="34">
        <v>0</v>
      </c>
      <c r="BJ36" s="34">
        <v>0</v>
      </c>
      <c r="BK36" s="34">
        <v>0</v>
      </c>
      <c r="BL36" s="34">
        <v>0</v>
      </c>
      <c r="BM36" s="34">
        <v>0</v>
      </c>
      <c r="BN36" s="34">
        <v>0</v>
      </c>
      <c r="BO36" s="34">
        <v>0</v>
      </c>
      <c r="BP36" s="34">
        <v>0</v>
      </c>
      <c r="BQ36" s="34">
        <v>0</v>
      </c>
      <c r="BR36" s="34">
        <v>0</v>
      </c>
      <c r="BS36" s="34">
        <v>0</v>
      </c>
      <c r="BT36" s="34">
        <v>0</v>
      </c>
      <c r="BU36" s="34">
        <v>0</v>
      </c>
      <c r="BV36" s="34">
        <v>0</v>
      </c>
      <c r="BW36" s="34">
        <v>0</v>
      </c>
      <c r="BX36" s="34">
        <v>0</v>
      </c>
      <c r="BY36" s="34">
        <f t="shared" si="43"/>
        <v>0</v>
      </c>
      <c r="BZ36" s="44">
        <f t="shared" ref="BZ36:BZ37" si="44">SUM(M36:BW36)/63</f>
        <v>0.19047619047619047</v>
      </c>
      <c r="CA36" s="36"/>
    </row>
    <row r="37" spans="1:79" s="2" customFormat="1" x14ac:dyDescent="0.25">
      <c r="A37" s="40"/>
      <c r="B37" s="36" t="s">
        <v>403</v>
      </c>
      <c r="C37" s="36"/>
      <c r="D37" s="34"/>
      <c r="E37" s="34"/>
      <c r="F37" s="34"/>
      <c r="G37" s="34"/>
      <c r="H37" s="34"/>
      <c r="I37" s="34"/>
      <c r="J37" s="34"/>
      <c r="K37" s="34"/>
      <c r="L37" s="34"/>
      <c r="M37" s="34"/>
      <c r="N37" s="34"/>
      <c r="O37" s="34">
        <v>4</v>
      </c>
      <c r="P37" s="34">
        <v>4</v>
      </c>
      <c r="Q37" s="34">
        <v>3</v>
      </c>
      <c r="R37" s="34">
        <v>3</v>
      </c>
      <c r="S37" s="34">
        <v>3</v>
      </c>
      <c r="T37" s="34">
        <v>3</v>
      </c>
      <c r="U37" s="34">
        <v>3</v>
      </c>
      <c r="V37" s="34">
        <v>3</v>
      </c>
      <c r="W37" s="34">
        <v>3</v>
      </c>
      <c r="X37" s="34">
        <v>3</v>
      </c>
      <c r="Y37" s="34">
        <v>3</v>
      </c>
      <c r="Z37" s="34">
        <v>3</v>
      </c>
      <c r="AA37" s="34">
        <v>3</v>
      </c>
      <c r="AB37" s="34">
        <v>3</v>
      </c>
      <c r="AC37" s="34">
        <v>3</v>
      </c>
      <c r="AD37" s="34">
        <v>3</v>
      </c>
      <c r="AE37" s="34">
        <v>3</v>
      </c>
      <c r="AF37" s="34">
        <v>3</v>
      </c>
      <c r="AG37" s="34">
        <v>3</v>
      </c>
      <c r="AH37" s="34">
        <v>3</v>
      </c>
      <c r="AI37" s="34">
        <v>3</v>
      </c>
      <c r="AJ37" s="34">
        <v>3</v>
      </c>
      <c r="AK37" s="34">
        <v>3</v>
      </c>
      <c r="AL37" s="34">
        <v>3</v>
      </c>
      <c r="AM37" s="34">
        <v>3</v>
      </c>
      <c r="AN37" s="34">
        <v>3</v>
      </c>
      <c r="AO37" s="34">
        <v>3</v>
      </c>
      <c r="AP37" s="34">
        <v>3</v>
      </c>
      <c r="AQ37" s="34">
        <v>3</v>
      </c>
      <c r="AR37" s="34">
        <v>3</v>
      </c>
      <c r="AS37" s="34">
        <v>3</v>
      </c>
      <c r="AT37" s="34">
        <v>3</v>
      </c>
      <c r="AU37" s="34">
        <v>3</v>
      </c>
      <c r="AV37" s="34">
        <v>3</v>
      </c>
      <c r="AW37" s="34">
        <v>3</v>
      </c>
      <c r="AX37" s="34">
        <v>3</v>
      </c>
      <c r="AY37" s="34">
        <v>3</v>
      </c>
      <c r="AZ37" s="34">
        <v>3</v>
      </c>
      <c r="BA37" s="34">
        <v>3</v>
      </c>
      <c r="BB37" s="34">
        <v>3</v>
      </c>
      <c r="BC37" s="34">
        <v>3</v>
      </c>
      <c r="BD37" s="34">
        <v>3</v>
      </c>
      <c r="BE37" s="34">
        <v>3</v>
      </c>
      <c r="BF37" s="34">
        <v>3</v>
      </c>
      <c r="BG37" s="34">
        <v>3</v>
      </c>
      <c r="BH37" s="34">
        <v>3</v>
      </c>
      <c r="BI37" s="34">
        <v>3</v>
      </c>
      <c r="BJ37" s="34">
        <v>3</v>
      </c>
      <c r="BK37" s="34">
        <v>3</v>
      </c>
      <c r="BL37" s="34">
        <v>3</v>
      </c>
      <c r="BM37" s="34">
        <v>3</v>
      </c>
      <c r="BN37" s="34">
        <v>3</v>
      </c>
      <c r="BO37" s="34">
        <v>3</v>
      </c>
      <c r="BP37" s="34">
        <v>3</v>
      </c>
      <c r="BQ37" s="34">
        <v>3</v>
      </c>
      <c r="BR37" s="34">
        <v>3</v>
      </c>
      <c r="BS37" s="34">
        <v>3</v>
      </c>
      <c r="BT37" s="34">
        <v>3</v>
      </c>
      <c r="BU37" s="34">
        <v>3</v>
      </c>
      <c r="BV37" s="34">
        <v>3</v>
      </c>
      <c r="BW37" s="34">
        <v>3</v>
      </c>
      <c r="BX37" s="34">
        <v>3</v>
      </c>
      <c r="BY37" s="34">
        <v>3</v>
      </c>
      <c r="BZ37" s="44">
        <f t="shared" si="44"/>
        <v>2.9365079365079363</v>
      </c>
      <c r="CA37" s="36"/>
    </row>
    <row r="38" spans="1:79" s="2" customFormat="1" x14ac:dyDescent="0.25">
      <c r="A38" s="40"/>
      <c r="B38" s="36" t="s">
        <v>189</v>
      </c>
      <c r="C38" s="36"/>
      <c r="D38" s="34"/>
      <c r="E38" s="34"/>
      <c r="F38" s="34"/>
      <c r="G38" s="34"/>
      <c r="H38" s="34"/>
      <c r="I38" s="34"/>
      <c r="J38" s="34"/>
      <c r="K38" s="34"/>
      <c r="L38" s="34"/>
      <c r="M38" s="34"/>
      <c r="N38" s="34"/>
      <c r="O38" s="34">
        <v>10</v>
      </c>
      <c r="P38" s="34">
        <f t="shared" si="40"/>
        <v>10</v>
      </c>
      <c r="Q38" s="34">
        <f t="shared" si="40"/>
        <v>10</v>
      </c>
      <c r="R38" s="34">
        <f t="shared" si="40"/>
        <v>10</v>
      </c>
      <c r="S38" s="34">
        <f t="shared" si="40"/>
        <v>10</v>
      </c>
      <c r="T38" s="34">
        <f t="shared" si="40"/>
        <v>10</v>
      </c>
      <c r="U38" s="34">
        <f t="shared" si="40"/>
        <v>10</v>
      </c>
      <c r="V38" s="34">
        <f t="shared" si="40"/>
        <v>10</v>
      </c>
      <c r="W38" s="34">
        <f t="shared" si="40"/>
        <v>10</v>
      </c>
      <c r="X38" s="34">
        <f t="shared" si="40"/>
        <v>10</v>
      </c>
      <c r="Y38" s="34">
        <f t="shared" si="40"/>
        <v>10</v>
      </c>
      <c r="Z38" s="34">
        <f t="shared" si="40"/>
        <v>10</v>
      </c>
      <c r="AA38" s="34">
        <v>3</v>
      </c>
      <c r="AB38" s="34">
        <f t="shared" si="40"/>
        <v>3</v>
      </c>
      <c r="AC38" s="34">
        <v>5</v>
      </c>
      <c r="AD38" s="34">
        <f t="shared" si="40"/>
        <v>5</v>
      </c>
      <c r="AE38" s="34">
        <f t="shared" si="40"/>
        <v>5</v>
      </c>
      <c r="AF38" s="34">
        <f t="shared" si="40"/>
        <v>5</v>
      </c>
      <c r="AG38" s="34">
        <f t="shared" si="40"/>
        <v>5</v>
      </c>
      <c r="AH38" s="34">
        <f t="shared" si="40"/>
        <v>5</v>
      </c>
      <c r="AI38" s="34">
        <f t="shared" si="40"/>
        <v>5</v>
      </c>
      <c r="AJ38" s="34">
        <f t="shared" si="40"/>
        <v>5</v>
      </c>
      <c r="AK38" s="34">
        <f t="shared" si="40"/>
        <v>5</v>
      </c>
      <c r="AL38" s="34">
        <f t="shared" si="40"/>
        <v>5</v>
      </c>
      <c r="AM38" s="34">
        <f t="shared" si="40"/>
        <v>5</v>
      </c>
      <c r="AN38" s="34">
        <f t="shared" si="40"/>
        <v>5</v>
      </c>
      <c r="AO38" s="34">
        <f t="shared" si="40"/>
        <v>5</v>
      </c>
      <c r="AP38" s="34">
        <f t="shared" si="40"/>
        <v>5</v>
      </c>
      <c r="AQ38" s="34">
        <f t="shared" si="40"/>
        <v>5</v>
      </c>
      <c r="AR38" s="34">
        <f t="shared" si="40"/>
        <v>5</v>
      </c>
      <c r="AS38" s="34">
        <f t="shared" si="40"/>
        <v>5</v>
      </c>
      <c r="AT38" s="34">
        <f t="shared" si="40"/>
        <v>5</v>
      </c>
      <c r="AU38" s="34">
        <f t="shared" si="40"/>
        <v>5</v>
      </c>
      <c r="AV38" s="34">
        <f t="shared" si="40"/>
        <v>5</v>
      </c>
      <c r="AW38" s="34">
        <f t="shared" si="40"/>
        <v>5</v>
      </c>
      <c r="AX38" s="34">
        <f t="shared" si="40"/>
        <v>5</v>
      </c>
      <c r="AY38" s="34">
        <f t="shared" si="40"/>
        <v>5</v>
      </c>
      <c r="AZ38" s="34">
        <f t="shared" si="40"/>
        <v>5</v>
      </c>
      <c r="BA38" s="34">
        <v>4</v>
      </c>
      <c r="BB38" s="34">
        <f t="shared" si="40"/>
        <v>4</v>
      </c>
      <c r="BC38" s="34">
        <f t="shared" si="40"/>
        <v>4</v>
      </c>
      <c r="BD38" s="34">
        <f t="shared" si="40"/>
        <v>4</v>
      </c>
      <c r="BE38" s="34">
        <f t="shared" si="40"/>
        <v>4</v>
      </c>
      <c r="BF38" s="34">
        <f t="shared" si="40"/>
        <v>4</v>
      </c>
      <c r="BG38" s="34">
        <f t="shared" si="40"/>
        <v>4</v>
      </c>
      <c r="BH38" s="34">
        <f t="shared" si="40"/>
        <v>4</v>
      </c>
      <c r="BI38" s="34">
        <f t="shared" si="40"/>
        <v>4</v>
      </c>
      <c r="BJ38" s="34">
        <f t="shared" si="40"/>
        <v>4</v>
      </c>
      <c r="BK38" s="34">
        <f t="shared" si="40"/>
        <v>4</v>
      </c>
      <c r="BL38" s="34">
        <f t="shared" si="40"/>
        <v>4</v>
      </c>
      <c r="BM38" s="34">
        <f t="shared" si="40"/>
        <v>4</v>
      </c>
      <c r="BN38" s="34">
        <v>6</v>
      </c>
      <c r="BO38" s="34">
        <f t="shared" si="40"/>
        <v>6</v>
      </c>
      <c r="BP38" s="34">
        <f t="shared" si="40"/>
        <v>6</v>
      </c>
      <c r="BQ38" s="34">
        <f t="shared" si="16"/>
        <v>6</v>
      </c>
      <c r="BR38" s="34">
        <f t="shared" si="16"/>
        <v>6</v>
      </c>
      <c r="BS38" s="34">
        <f t="shared" si="16"/>
        <v>6</v>
      </c>
      <c r="BT38" s="34">
        <f t="shared" si="16"/>
        <v>6</v>
      </c>
      <c r="BU38" s="34">
        <f t="shared" si="16"/>
        <v>6</v>
      </c>
      <c r="BV38" s="34">
        <v>6</v>
      </c>
      <c r="BW38" s="34">
        <v>6</v>
      </c>
      <c r="BX38" s="34">
        <v>7</v>
      </c>
      <c r="BY38" s="34"/>
      <c r="BZ38" s="44">
        <f>SUM(O38:BW38)/61</f>
        <v>5.8688524590163933</v>
      </c>
      <c r="CA38" s="36"/>
    </row>
    <row r="39" spans="1:79" s="5" customFormat="1" x14ac:dyDescent="0.25">
      <c r="A39" s="37" t="s">
        <v>191</v>
      </c>
      <c r="B39" s="38" t="s">
        <v>188</v>
      </c>
      <c r="C39" s="38"/>
      <c r="D39" s="38"/>
      <c r="E39" s="38">
        <f>(Pakistan!C6)*2.5</f>
        <v>2.5</v>
      </c>
      <c r="F39" s="38">
        <f t="shared" ref="F39:BO47" si="45">E39</f>
        <v>2.5</v>
      </c>
      <c r="G39" s="38">
        <f t="shared" si="45"/>
        <v>2.5</v>
      </c>
      <c r="H39" s="38">
        <f t="shared" si="45"/>
        <v>2.5</v>
      </c>
      <c r="I39" s="38">
        <f t="shared" si="45"/>
        <v>2.5</v>
      </c>
      <c r="J39" s="38">
        <f t="shared" si="45"/>
        <v>2.5</v>
      </c>
      <c r="K39" s="38">
        <f t="shared" si="45"/>
        <v>2.5</v>
      </c>
      <c r="L39" s="38">
        <f t="shared" si="45"/>
        <v>2.5</v>
      </c>
      <c r="M39" s="38">
        <f t="shared" si="45"/>
        <v>2.5</v>
      </c>
      <c r="N39" s="38">
        <f>Pakistan!E6*2.5</f>
        <v>3.75</v>
      </c>
      <c r="O39" s="38">
        <f t="shared" si="45"/>
        <v>3.75</v>
      </c>
      <c r="P39" s="38">
        <f t="shared" si="45"/>
        <v>3.75</v>
      </c>
      <c r="Q39" s="38">
        <f t="shared" si="45"/>
        <v>3.75</v>
      </c>
      <c r="R39" s="38">
        <f t="shared" si="45"/>
        <v>3.75</v>
      </c>
      <c r="S39" s="38">
        <f t="shared" si="45"/>
        <v>3.75</v>
      </c>
      <c r="T39" s="38">
        <f>Pakistan!I6*2.5</f>
        <v>3.125</v>
      </c>
      <c r="U39" s="38">
        <f t="shared" si="45"/>
        <v>3.125</v>
      </c>
      <c r="V39" s="38">
        <f t="shared" si="45"/>
        <v>3.125</v>
      </c>
      <c r="W39" s="38">
        <f t="shared" si="45"/>
        <v>3.125</v>
      </c>
      <c r="X39" s="38">
        <f t="shared" si="45"/>
        <v>3.125</v>
      </c>
      <c r="Y39" s="38">
        <f t="shared" si="45"/>
        <v>3.125</v>
      </c>
      <c r="Z39" s="38">
        <f t="shared" si="45"/>
        <v>3.125</v>
      </c>
      <c r="AA39" s="38">
        <f t="shared" si="45"/>
        <v>3.125</v>
      </c>
      <c r="AB39" s="38">
        <f>Pakistan!K6*2.5</f>
        <v>1.25</v>
      </c>
      <c r="AC39" s="38">
        <f t="shared" si="45"/>
        <v>1.25</v>
      </c>
      <c r="AD39" s="38">
        <f t="shared" si="45"/>
        <v>1.25</v>
      </c>
      <c r="AE39" s="38">
        <f>Pakistan!M6*2.5</f>
        <v>8.125</v>
      </c>
      <c r="AF39" s="38">
        <f t="shared" si="45"/>
        <v>8.125</v>
      </c>
      <c r="AG39" s="38">
        <f t="shared" si="45"/>
        <v>8.125</v>
      </c>
      <c r="AH39" s="38">
        <f t="shared" si="45"/>
        <v>8.125</v>
      </c>
      <c r="AI39" s="38">
        <f>Pakistan!O6*2.5</f>
        <v>-2.5</v>
      </c>
      <c r="AJ39" s="38">
        <f t="shared" si="45"/>
        <v>-2.5</v>
      </c>
      <c r="AK39" s="38">
        <f t="shared" si="45"/>
        <v>-2.5</v>
      </c>
      <c r="AL39" s="38">
        <f t="shared" si="45"/>
        <v>-2.5</v>
      </c>
      <c r="AM39" s="38">
        <f t="shared" si="45"/>
        <v>-2.5</v>
      </c>
      <c r="AN39" s="38">
        <f t="shared" si="45"/>
        <v>-2.5</v>
      </c>
      <c r="AO39" s="38">
        <f t="shared" si="45"/>
        <v>-2.5</v>
      </c>
      <c r="AP39" s="38">
        <f t="shared" si="45"/>
        <v>-2.5</v>
      </c>
      <c r="AQ39" s="38">
        <f>Pakistan!Q6*2.5</f>
        <v>8.125</v>
      </c>
      <c r="AR39" s="38">
        <f t="shared" si="45"/>
        <v>8.125</v>
      </c>
      <c r="AS39" s="38">
        <f t="shared" si="45"/>
        <v>8.125</v>
      </c>
      <c r="AT39" s="38">
        <f t="shared" si="45"/>
        <v>8.125</v>
      </c>
      <c r="AU39" s="38">
        <f t="shared" si="45"/>
        <v>8.125</v>
      </c>
      <c r="AV39" s="38">
        <f t="shared" si="45"/>
        <v>8.125</v>
      </c>
      <c r="AW39" s="38">
        <f t="shared" si="45"/>
        <v>8.125</v>
      </c>
      <c r="AX39" s="38">
        <f t="shared" si="45"/>
        <v>8.125</v>
      </c>
      <c r="AY39" s="38">
        <f t="shared" si="45"/>
        <v>8.125</v>
      </c>
      <c r="AZ39" s="38">
        <f t="shared" si="45"/>
        <v>8.125</v>
      </c>
      <c r="BA39" s="38">
        <f t="shared" si="45"/>
        <v>8.125</v>
      </c>
      <c r="BB39" s="38">
        <f t="shared" si="45"/>
        <v>8.125</v>
      </c>
      <c r="BC39" s="38">
        <f t="shared" si="45"/>
        <v>8.125</v>
      </c>
      <c r="BD39" s="38">
        <f t="shared" si="45"/>
        <v>8.125</v>
      </c>
      <c r="BE39" s="38">
        <f>Pakistan!S6*2.5</f>
        <v>-2.5</v>
      </c>
      <c r="BF39" s="38">
        <f t="shared" si="45"/>
        <v>-2.5</v>
      </c>
      <c r="BG39" s="38">
        <f t="shared" si="45"/>
        <v>-2.5</v>
      </c>
      <c r="BH39" s="38">
        <f>Pakistan!U6*2.5</f>
        <v>7.5</v>
      </c>
      <c r="BI39" s="38">
        <f t="shared" si="45"/>
        <v>7.5</v>
      </c>
      <c r="BJ39" s="38">
        <f t="shared" si="45"/>
        <v>7.5</v>
      </c>
      <c r="BK39" s="38">
        <f t="shared" si="45"/>
        <v>7.5</v>
      </c>
      <c r="BL39" s="38">
        <f t="shared" si="45"/>
        <v>7.5</v>
      </c>
      <c r="BM39" s="38">
        <f t="shared" si="45"/>
        <v>7.5</v>
      </c>
      <c r="BN39" s="38">
        <f t="shared" si="45"/>
        <v>7.5</v>
      </c>
      <c r="BO39" s="38">
        <f t="shared" si="45"/>
        <v>7.5</v>
      </c>
      <c r="BP39" s="38">
        <f>Pakistan!W6*2.5</f>
        <v>10</v>
      </c>
      <c r="BQ39" s="38">
        <f t="shared" si="16"/>
        <v>10</v>
      </c>
      <c r="BR39" s="38">
        <f t="shared" si="16"/>
        <v>10</v>
      </c>
      <c r="BS39" s="38">
        <f t="shared" si="16"/>
        <v>10</v>
      </c>
      <c r="BT39" s="38">
        <f t="shared" si="16"/>
        <v>10</v>
      </c>
      <c r="BU39" s="38">
        <f t="shared" si="16"/>
        <v>10</v>
      </c>
      <c r="BV39" s="38">
        <f>BU39</f>
        <v>10</v>
      </c>
      <c r="BW39" s="38">
        <f>BV39</f>
        <v>10</v>
      </c>
      <c r="BX39" s="38">
        <f t="shared" ref="BX39:BY39" si="46">BW39</f>
        <v>10</v>
      </c>
      <c r="BY39" s="38">
        <f t="shared" si="46"/>
        <v>10</v>
      </c>
      <c r="BZ39" s="39">
        <f>SUM(F39:BW39)/70</f>
        <v>4.7142857142857144</v>
      </c>
      <c r="CA39" s="38"/>
    </row>
    <row r="40" spans="1:79" s="2" customFormat="1" x14ac:dyDescent="0.25">
      <c r="A40" s="40"/>
      <c r="B40" s="36" t="s">
        <v>295</v>
      </c>
      <c r="C40" s="36"/>
      <c r="D40" s="36"/>
      <c r="E40" s="36">
        <f>Pakistan!C9</f>
        <v>3</v>
      </c>
      <c r="F40" s="36">
        <f t="shared" si="45"/>
        <v>3</v>
      </c>
      <c r="G40" s="36">
        <f t="shared" si="45"/>
        <v>3</v>
      </c>
      <c r="H40" s="36">
        <f t="shared" si="45"/>
        <v>3</v>
      </c>
      <c r="I40" s="36">
        <f t="shared" si="45"/>
        <v>3</v>
      </c>
      <c r="J40" s="36">
        <f t="shared" si="45"/>
        <v>3</v>
      </c>
      <c r="K40" s="36">
        <f t="shared" si="45"/>
        <v>3</v>
      </c>
      <c r="L40" s="36">
        <f t="shared" si="45"/>
        <v>3</v>
      </c>
      <c r="M40" s="36">
        <f t="shared" si="45"/>
        <v>3</v>
      </c>
      <c r="N40" s="36">
        <f>Pakistan!E9</f>
        <v>0</v>
      </c>
      <c r="O40" s="36">
        <f t="shared" si="45"/>
        <v>0</v>
      </c>
      <c r="P40" s="36">
        <f t="shared" si="45"/>
        <v>0</v>
      </c>
      <c r="Q40" s="36">
        <f t="shared" si="45"/>
        <v>0</v>
      </c>
      <c r="R40" s="36">
        <f t="shared" si="45"/>
        <v>0</v>
      </c>
      <c r="S40" s="36">
        <f t="shared" si="45"/>
        <v>0</v>
      </c>
      <c r="T40" s="36">
        <f>Pakistan!I9</f>
        <v>0</v>
      </c>
      <c r="U40" s="36">
        <f t="shared" si="45"/>
        <v>0</v>
      </c>
      <c r="V40" s="36">
        <f t="shared" si="45"/>
        <v>0</v>
      </c>
      <c r="W40" s="36">
        <f t="shared" si="45"/>
        <v>0</v>
      </c>
      <c r="X40" s="36">
        <f t="shared" si="45"/>
        <v>0</v>
      </c>
      <c r="Y40" s="36">
        <f t="shared" si="45"/>
        <v>0</v>
      </c>
      <c r="Z40" s="36">
        <f t="shared" si="45"/>
        <v>0</v>
      </c>
      <c r="AA40" s="36">
        <f t="shared" si="45"/>
        <v>0</v>
      </c>
      <c r="AB40" s="36">
        <f>Pakistan!K9</f>
        <v>4</v>
      </c>
      <c r="AC40" s="36">
        <f t="shared" si="45"/>
        <v>4</v>
      </c>
      <c r="AD40" s="36">
        <f t="shared" si="45"/>
        <v>4</v>
      </c>
      <c r="AE40" s="36">
        <f>Pakistan!M9</f>
        <v>4</v>
      </c>
      <c r="AF40" s="36">
        <f t="shared" si="45"/>
        <v>4</v>
      </c>
      <c r="AG40" s="36">
        <f t="shared" si="45"/>
        <v>4</v>
      </c>
      <c r="AH40" s="36">
        <f t="shared" si="45"/>
        <v>4</v>
      </c>
      <c r="AI40" s="36">
        <f>Pakistan!O9</f>
        <v>4</v>
      </c>
      <c r="AJ40" s="36">
        <f t="shared" si="45"/>
        <v>4</v>
      </c>
      <c r="AK40" s="36">
        <f t="shared" si="45"/>
        <v>4</v>
      </c>
      <c r="AL40" s="36">
        <f t="shared" si="45"/>
        <v>4</v>
      </c>
      <c r="AM40" s="36">
        <f t="shared" si="45"/>
        <v>4</v>
      </c>
      <c r="AN40" s="36">
        <f t="shared" si="45"/>
        <v>4</v>
      </c>
      <c r="AO40" s="36">
        <f t="shared" si="45"/>
        <v>4</v>
      </c>
      <c r="AP40" s="36">
        <f t="shared" si="45"/>
        <v>4</v>
      </c>
      <c r="AQ40" s="36">
        <f>Pakistan!Q9</f>
        <v>4</v>
      </c>
      <c r="AR40" s="36">
        <f t="shared" si="45"/>
        <v>4</v>
      </c>
      <c r="AS40" s="36">
        <f t="shared" si="45"/>
        <v>4</v>
      </c>
      <c r="AT40" s="36">
        <f t="shared" si="45"/>
        <v>4</v>
      </c>
      <c r="AU40" s="36">
        <f t="shared" si="45"/>
        <v>4</v>
      </c>
      <c r="AV40" s="36">
        <f t="shared" si="45"/>
        <v>4</v>
      </c>
      <c r="AW40" s="36">
        <f t="shared" si="45"/>
        <v>4</v>
      </c>
      <c r="AX40" s="36">
        <f t="shared" si="45"/>
        <v>4</v>
      </c>
      <c r="AY40" s="36">
        <f t="shared" si="45"/>
        <v>4</v>
      </c>
      <c r="AZ40" s="36">
        <f t="shared" si="45"/>
        <v>4</v>
      </c>
      <c r="BA40" s="36">
        <f t="shared" si="45"/>
        <v>4</v>
      </c>
      <c r="BB40" s="36">
        <f t="shared" si="45"/>
        <v>4</v>
      </c>
      <c r="BC40" s="36">
        <f t="shared" si="45"/>
        <v>4</v>
      </c>
      <c r="BD40" s="36">
        <f t="shared" si="45"/>
        <v>4</v>
      </c>
      <c r="BE40" s="36">
        <f>Pakistan!U9</f>
        <v>4</v>
      </c>
      <c r="BF40" s="36">
        <f t="shared" si="45"/>
        <v>4</v>
      </c>
      <c r="BG40" s="36">
        <f t="shared" si="45"/>
        <v>4</v>
      </c>
      <c r="BH40" s="36">
        <f t="shared" si="45"/>
        <v>4</v>
      </c>
      <c r="BI40" s="36">
        <f t="shared" si="45"/>
        <v>4</v>
      </c>
      <c r="BJ40" s="36">
        <f t="shared" si="45"/>
        <v>4</v>
      </c>
      <c r="BK40" s="36">
        <f t="shared" si="45"/>
        <v>4</v>
      </c>
      <c r="BL40" s="36">
        <f t="shared" si="45"/>
        <v>4</v>
      </c>
      <c r="BM40" s="36">
        <f t="shared" si="45"/>
        <v>4</v>
      </c>
      <c r="BN40" s="36">
        <f t="shared" si="45"/>
        <v>4</v>
      </c>
      <c r="BO40" s="36">
        <f t="shared" si="45"/>
        <v>4</v>
      </c>
      <c r="BP40" s="36">
        <f>Pakistan!W9</f>
        <v>4.0999999999999996</v>
      </c>
      <c r="BQ40" s="36">
        <f t="shared" si="16"/>
        <v>4.0999999999999996</v>
      </c>
      <c r="BR40" s="36">
        <f t="shared" si="16"/>
        <v>4.0999999999999996</v>
      </c>
      <c r="BS40" s="36">
        <f t="shared" si="16"/>
        <v>4.0999999999999996</v>
      </c>
      <c r="BT40" s="36">
        <f t="shared" si="16"/>
        <v>4.0999999999999996</v>
      </c>
      <c r="BU40" s="36">
        <f t="shared" si="16"/>
        <v>4.0999999999999996</v>
      </c>
      <c r="BV40" s="36">
        <f>BU40</f>
        <v>4.0999999999999996</v>
      </c>
      <c r="BW40" s="36">
        <f>BV40</f>
        <v>4.0999999999999996</v>
      </c>
      <c r="BX40" s="36">
        <f t="shared" ref="BX40:BY41" si="47">BW40</f>
        <v>4.0999999999999996</v>
      </c>
      <c r="BY40" s="36">
        <f t="shared" si="47"/>
        <v>4.0999999999999996</v>
      </c>
      <c r="BZ40" s="44">
        <f>SUM(F40:BW40)/70</f>
        <v>3.0971428571428565</v>
      </c>
      <c r="CA40" s="36"/>
    </row>
    <row r="41" spans="1:79" s="2" customFormat="1" x14ac:dyDescent="0.25">
      <c r="A41" s="40"/>
      <c r="B41" s="36" t="s">
        <v>263</v>
      </c>
      <c r="C41" s="36"/>
      <c r="D41" s="36"/>
      <c r="E41" s="36"/>
      <c r="F41" s="36"/>
      <c r="G41" s="36"/>
      <c r="H41" s="36"/>
      <c r="I41" s="36"/>
      <c r="J41" s="36"/>
      <c r="K41" s="36"/>
      <c r="L41" s="36"/>
      <c r="M41" s="36"/>
      <c r="N41" s="36">
        <v>0</v>
      </c>
      <c r="O41" s="36">
        <v>0</v>
      </c>
      <c r="P41" s="36"/>
      <c r="Q41" s="36"/>
      <c r="R41" s="36"/>
      <c r="S41" s="36"/>
      <c r="T41" s="36">
        <v>0</v>
      </c>
      <c r="U41" s="36">
        <v>0</v>
      </c>
      <c r="V41" s="36">
        <v>0</v>
      </c>
      <c r="W41" s="36">
        <v>0</v>
      </c>
      <c r="X41" s="36">
        <v>0</v>
      </c>
      <c r="Y41" s="36">
        <v>0</v>
      </c>
      <c r="Z41" s="36">
        <v>0</v>
      </c>
      <c r="AA41" s="36">
        <v>0</v>
      </c>
      <c r="AB41" s="36">
        <v>0</v>
      </c>
      <c r="AC41" s="36">
        <v>0</v>
      </c>
      <c r="AD41" s="36">
        <v>0</v>
      </c>
      <c r="AE41" s="36">
        <v>2.0467836257309941</v>
      </c>
      <c r="AF41" s="36">
        <v>2.0467836257309941</v>
      </c>
      <c r="AG41" s="36">
        <v>2.0467836257309941</v>
      </c>
      <c r="AH41" s="36">
        <v>2.0467836257309941</v>
      </c>
      <c r="AI41" s="36"/>
      <c r="AJ41" s="36"/>
      <c r="AK41" s="36"/>
      <c r="AL41" s="36"/>
      <c r="AM41" s="36"/>
      <c r="AN41" s="36"/>
      <c r="AO41" s="36"/>
      <c r="AP41" s="36"/>
      <c r="AQ41" s="36">
        <v>0</v>
      </c>
      <c r="AR41" s="36">
        <v>0</v>
      </c>
      <c r="AS41" s="36">
        <v>0</v>
      </c>
      <c r="AT41" s="36">
        <v>0</v>
      </c>
      <c r="AU41" s="36">
        <v>0</v>
      </c>
      <c r="AV41" s="36">
        <v>0</v>
      </c>
      <c r="AW41" s="36">
        <v>0</v>
      </c>
      <c r="AX41" s="36">
        <v>0</v>
      </c>
      <c r="AY41" s="36">
        <v>0</v>
      </c>
      <c r="AZ41" s="36">
        <v>0</v>
      </c>
      <c r="BA41" s="36">
        <v>0</v>
      </c>
      <c r="BB41" s="36">
        <v>0</v>
      </c>
      <c r="BC41" s="36">
        <v>0</v>
      </c>
      <c r="BD41" s="36">
        <v>0</v>
      </c>
      <c r="BE41" s="36"/>
      <c r="BF41" s="36"/>
      <c r="BG41" s="36"/>
      <c r="BH41" s="36">
        <v>2.0467836257309941</v>
      </c>
      <c r="BI41" s="36">
        <v>2.0467836257309941</v>
      </c>
      <c r="BJ41" s="36">
        <v>2.0467836257309941</v>
      </c>
      <c r="BK41" s="36">
        <v>2.0467836257309941</v>
      </c>
      <c r="BL41" s="36">
        <v>2.0467836257309941</v>
      </c>
      <c r="BM41" s="36">
        <v>2.0467836257309941</v>
      </c>
      <c r="BN41" s="36">
        <v>2.0467836257309941</v>
      </c>
      <c r="BO41" s="36">
        <v>2.0467836257309941</v>
      </c>
      <c r="BP41" s="36">
        <v>2.0467836257309941</v>
      </c>
      <c r="BQ41" s="36">
        <v>2.0467836257309941</v>
      </c>
      <c r="BR41" s="36">
        <v>2.0467836257309941</v>
      </c>
      <c r="BS41" s="36">
        <v>2.0467836257309941</v>
      </c>
      <c r="BT41" s="36">
        <v>2.0467836257309941</v>
      </c>
      <c r="BU41" s="36">
        <v>2.0467836257309941</v>
      </c>
      <c r="BV41" s="36">
        <v>2.0467836257309941</v>
      </c>
      <c r="BW41" s="36">
        <v>2.0467836257309941</v>
      </c>
      <c r="BX41" s="36">
        <f t="shared" si="47"/>
        <v>2.0467836257309941</v>
      </c>
      <c r="BY41" s="36">
        <f t="shared" si="47"/>
        <v>2.0467836257309941</v>
      </c>
      <c r="BZ41" s="44">
        <f>SUM(F41:BW41)/47</f>
        <v>0.87097175563021056</v>
      </c>
      <c r="CA41" s="36"/>
    </row>
    <row r="42" spans="1:79" s="2" customFormat="1" x14ac:dyDescent="0.25">
      <c r="A42" s="40"/>
      <c r="B42" s="36" t="s">
        <v>296</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f t="shared" ref="AB42:AH42" si="48">10/AB43</f>
        <v>0.78369905956112851</v>
      </c>
      <c r="AC42" s="36">
        <f t="shared" si="48"/>
        <v>0.78369905956112851</v>
      </c>
      <c r="AD42" s="36">
        <f t="shared" si="48"/>
        <v>0.78369905956112851</v>
      </c>
      <c r="AE42" s="36">
        <f t="shared" si="48"/>
        <v>0.78369905956112851</v>
      </c>
      <c r="AF42" s="36">
        <f t="shared" si="48"/>
        <v>0.78369905956112851</v>
      </c>
      <c r="AG42" s="36">
        <f t="shared" si="48"/>
        <v>0.78369905956112851</v>
      </c>
      <c r="AH42" s="36">
        <f t="shared" si="48"/>
        <v>0.78369905956112851</v>
      </c>
      <c r="AI42" s="36"/>
      <c r="AJ42" s="36"/>
      <c r="AK42" s="36"/>
      <c r="AL42" s="36"/>
      <c r="AM42" s="36"/>
      <c r="AN42" s="36"/>
      <c r="AO42" s="36"/>
      <c r="AP42" s="36"/>
      <c r="AQ42" s="36"/>
      <c r="AR42" s="36"/>
      <c r="AS42" s="36"/>
      <c r="AT42" s="36">
        <f t="shared" ref="AT42:BD42" si="49">10/AT43</f>
        <v>1.7006802721088436</v>
      </c>
      <c r="AU42" s="36">
        <f t="shared" si="49"/>
        <v>1.7006802721088436</v>
      </c>
      <c r="AV42" s="36">
        <f t="shared" si="49"/>
        <v>0.67796610169491522</v>
      </c>
      <c r="AW42" s="36">
        <f t="shared" si="49"/>
        <v>0.67796610169491522</v>
      </c>
      <c r="AX42" s="36">
        <f t="shared" si="49"/>
        <v>0.67796610169491522</v>
      </c>
      <c r="AY42" s="36">
        <f t="shared" si="49"/>
        <v>1.953125</v>
      </c>
      <c r="AZ42" s="36">
        <f t="shared" si="49"/>
        <v>1.953125</v>
      </c>
      <c r="BA42" s="36">
        <f t="shared" si="49"/>
        <v>1.953125</v>
      </c>
      <c r="BB42" s="36">
        <f t="shared" si="49"/>
        <v>1.953125</v>
      </c>
      <c r="BC42" s="36">
        <f t="shared" si="49"/>
        <v>0.5777007510109764</v>
      </c>
      <c r="BD42" s="36">
        <f t="shared" si="49"/>
        <v>0.5777007510109764</v>
      </c>
      <c r="BE42" s="36"/>
      <c r="BF42" s="36"/>
      <c r="BG42" s="36"/>
      <c r="BH42" s="36">
        <f t="shared" ref="BH42:BY42" si="50">10/BH43</f>
        <v>0.81433224755700329</v>
      </c>
      <c r="BI42" s="36">
        <f t="shared" si="50"/>
        <v>0.81433224755700329</v>
      </c>
      <c r="BJ42" s="36">
        <f t="shared" si="50"/>
        <v>0.81433224755700329</v>
      </c>
      <c r="BK42" s="36">
        <f t="shared" si="50"/>
        <v>0.81433224755700329</v>
      </c>
      <c r="BL42" s="36">
        <f t="shared" si="50"/>
        <v>0.81433224755700329</v>
      </c>
      <c r="BM42" s="36">
        <f t="shared" si="50"/>
        <v>0.81433224755700329</v>
      </c>
      <c r="BN42" s="36">
        <f t="shared" si="50"/>
        <v>1.2391573729863692</v>
      </c>
      <c r="BO42" s="36">
        <f t="shared" si="50"/>
        <v>1.2391573729863692</v>
      </c>
      <c r="BP42" s="36">
        <f t="shared" si="50"/>
        <v>1.2391573729863692</v>
      </c>
      <c r="BQ42" s="36">
        <f t="shared" si="50"/>
        <v>1.2391573729863692</v>
      </c>
      <c r="BR42" s="36">
        <f t="shared" si="50"/>
        <v>1.2391573729863692</v>
      </c>
      <c r="BS42" s="36">
        <f t="shared" si="50"/>
        <v>0.77579519006982156</v>
      </c>
      <c r="BT42" s="36">
        <f t="shared" si="50"/>
        <v>0.77579519006982156</v>
      </c>
      <c r="BU42" s="36">
        <f t="shared" si="50"/>
        <v>0.77579519006982156</v>
      </c>
      <c r="BV42" s="36">
        <f t="shared" si="50"/>
        <v>0.77579519006982156</v>
      </c>
      <c r="BW42" s="36">
        <f t="shared" si="50"/>
        <v>0.77579519006982156</v>
      </c>
      <c r="BX42" s="36">
        <f t="shared" si="50"/>
        <v>1.1481056257175659</v>
      </c>
      <c r="BY42" s="36">
        <f t="shared" si="50"/>
        <v>1.1481056257175659</v>
      </c>
      <c r="BZ42" s="44">
        <f>SUM(F42:BW42)/34</f>
        <v>1.024994413790449</v>
      </c>
      <c r="CA42" s="36"/>
    </row>
    <row r="43" spans="1:79" s="2" customFormat="1" x14ac:dyDescent="0.25">
      <c r="A43" s="40"/>
      <c r="B43" s="36" t="s">
        <v>322</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v>12.76</v>
      </c>
      <c r="AC43" s="36">
        <v>12.76</v>
      </c>
      <c r="AD43" s="36">
        <v>12.76</v>
      </c>
      <c r="AE43" s="36">
        <v>12.76</v>
      </c>
      <c r="AF43" s="36">
        <v>12.76</v>
      </c>
      <c r="AG43" s="36">
        <v>12.76</v>
      </c>
      <c r="AH43" s="36">
        <v>12.76</v>
      </c>
      <c r="AI43" s="36"/>
      <c r="AJ43" s="36"/>
      <c r="AK43" s="36"/>
      <c r="AL43" s="36"/>
      <c r="AM43" s="36"/>
      <c r="AN43" s="36"/>
      <c r="AO43" s="36"/>
      <c r="AP43" s="36"/>
      <c r="AQ43" s="36"/>
      <c r="AR43" s="36"/>
      <c r="AS43" s="36"/>
      <c r="AT43" s="36">
        <v>5.88</v>
      </c>
      <c r="AU43" s="36">
        <v>5.88</v>
      </c>
      <c r="AV43" s="36">
        <v>14.75</v>
      </c>
      <c r="AW43" s="36">
        <v>14.75</v>
      </c>
      <c r="AX43" s="36">
        <v>14.75</v>
      </c>
      <c r="AY43" s="36">
        <v>5.12</v>
      </c>
      <c r="AZ43" s="36">
        <v>5.12</v>
      </c>
      <c r="BA43" s="36">
        <v>5.12</v>
      </c>
      <c r="BB43" s="36">
        <v>5.12</v>
      </c>
      <c r="BC43" s="36">
        <v>17.309999999999999</v>
      </c>
      <c r="BD43" s="36">
        <v>17.309999999999999</v>
      </c>
      <c r="BE43" s="36"/>
      <c r="BF43" s="36"/>
      <c r="BG43" s="36"/>
      <c r="BH43" s="36">
        <v>12.28</v>
      </c>
      <c r="BI43" s="36">
        <v>12.28</v>
      </c>
      <c r="BJ43" s="36">
        <v>12.28</v>
      </c>
      <c r="BK43" s="36">
        <v>12.28</v>
      </c>
      <c r="BL43" s="36">
        <v>12.28</v>
      </c>
      <c r="BM43" s="36">
        <v>12.28</v>
      </c>
      <c r="BN43" s="36">
        <v>8.07</v>
      </c>
      <c r="BO43" s="36">
        <v>8.07</v>
      </c>
      <c r="BP43" s="36">
        <v>8.07</v>
      </c>
      <c r="BQ43" s="36">
        <v>8.07</v>
      </c>
      <c r="BR43" s="36">
        <v>8.07</v>
      </c>
      <c r="BS43" s="36">
        <v>12.89</v>
      </c>
      <c r="BT43" s="36">
        <v>12.89</v>
      </c>
      <c r="BU43" s="36">
        <v>12.89</v>
      </c>
      <c r="BV43" s="36">
        <v>12.89</v>
      </c>
      <c r="BW43" s="36">
        <v>12.89</v>
      </c>
      <c r="BX43" s="36">
        <v>8.7100000000000009</v>
      </c>
      <c r="BY43" s="36">
        <f>BX43</f>
        <v>8.7100000000000009</v>
      </c>
      <c r="BZ43" s="44">
        <f>SUM(F43:BW43)/34</f>
        <v>11.144411764705879</v>
      </c>
      <c r="CA43" s="36"/>
    </row>
    <row r="44" spans="1:79" s="2" customFormat="1" x14ac:dyDescent="0.25">
      <c r="A44" s="40"/>
      <c r="B44" s="36" t="s">
        <v>269</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v>2.77</v>
      </c>
      <c r="AC44" s="36">
        <v>2.77</v>
      </c>
      <c r="AD44" s="36">
        <v>2.77</v>
      </c>
      <c r="AE44" s="36">
        <v>2.77</v>
      </c>
      <c r="AF44" s="36">
        <v>2.77</v>
      </c>
      <c r="AG44" s="36">
        <v>2.77</v>
      </c>
      <c r="AH44" s="36">
        <v>2.77</v>
      </c>
      <c r="AI44" s="36"/>
      <c r="AJ44" s="36"/>
      <c r="AK44" s="36"/>
      <c r="AL44" s="36"/>
      <c r="AM44" s="36"/>
      <c r="AN44" s="36"/>
      <c r="AO44" s="36"/>
      <c r="AP44" s="36"/>
      <c r="AQ44" s="36"/>
      <c r="AR44" s="36"/>
      <c r="AS44" s="36"/>
      <c r="AT44" s="36">
        <v>3.56</v>
      </c>
      <c r="AU44" s="36">
        <v>3.56</v>
      </c>
      <c r="AV44" s="36">
        <v>3.18</v>
      </c>
      <c r="AW44" s="36">
        <v>3.18</v>
      </c>
      <c r="AX44" s="36">
        <v>3.18</v>
      </c>
      <c r="AY44" s="36">
        <v>3.21</v>
      </c>
      <c r="AZ44" s="36">
        <v>3.21</v>
      </c>
      <c r="BA44" s="36">
        <v>3.21</v>
      </c>
      <c r="BB44" s="36">
        <v>3.21</v>
      </c>
      <c r="BC44" s="36">
        <v>2.21</v>
      </c>
      <c r="BD44" s="36">
        <v>2.21</v>
      </c>
      <c r="BE44" s="36"/>
      <c r="BF44" s="36"/>
      <c r="BG44" s="36"/>
      <c r="BH44" s="36">
        <v>5</v>
      </c>
      <c r="BI44" s="36">
        <v>5</v>
      </c>
      <c r="BJ44" s="36">
        <v>5</v>
      </c>
      <c r="BK44" s="36">
        <v>5</v>
      </c>
      <c r="BL44" s="36">
        <v>5</v>
      </c>
      <c r="BM44" s="36">
        <v>5</v>
      </c>
      <c r="BN44" s="36">
        <v>4.6399999999999997</v>
      </c>
      <c r="BO44" s="36">
        <v>4.6399999999999997</v>
      </c>
      <c r="BP44" s="36">
        <v>4.6399999999999997</v>
      </c>
      <c r="BQ44" s="36">
        <v>4.6399999999999997</v>
      </c>
      <c r="BR44" s="36">
        <v>4.6399999999999997</v>
      </c>
      <c r="BS44" s="36">
        <v>3.59</v>
      </c>
      <c r="BT44" s="36">
        <v>3.59</v>
      </c>
      <c r="BU44" s="36">
        <v>3.59</v>
      </c>
      <c r="BV44" s="36">
        <v>3.59</v>
      </c>
      <c r="BW44" s="36">
        <v>3.59</v>
      </c>
      <c r="BX44" s="36">
        <v>3.63</v>
      </c>
      <c r="BY44" s="36">
        <v>3.62</v>
      </c>
      <c r="BZ44" s="44">
        <f>SUM(F44:BW44)/34</f>
        <v>3.6605882352941181</v>
      </c>
      <c r="CA44" s="36"/>
    </row>
    <row r="45" spans="1:79" s="2" customFormat="1" x14ac:dyDescent="0.25">
      <c r="A45" s="40"/>
      <c r="B45" s="36" t="s">
        <v>397</v>
      </c>
      <c r="C45" s="36"/>
      <c r="D45" s="36"/>
      <c r="E45" s="36"/>
      <c r="F45" s="34"/>
      <c r="G45" s="34"/>
      <c r="H45" s="34"/>
      <c r="I45" s="34"/>
      <c r="J45" s="34"/>
      <c r="K45" s="34"/>
      <c r="L45" s="34"/>
      <c r="M45" s="34"/>
      <c r="N45" s="34"/>
      <c r="O45" s="34"/>
      <c r="P45" s="34"/>
      <c r="Q45" s="34"/>
      <c r="R45" s="34"/>
      <c r="S45" s="34"/>
      <c r="T45" s="34"/>
      <c r="U45" s="34"/>
      <c r="V45" s="34"/>
      <c r="W45" s="34"/>
      <c r="X45" s="34"/>
      <c r="Y45" s="34"/>
      <c r="Z45" s="34"/>
      <c r="AA45" s="34"/>
      <c r="AB45" s="34"/>
      <c r="AC45" s="34">
        <v>6</v>
      </c>
      <c r="AD45" s="34">
        <v>0</v>
      </c>
      <c r="AE45" s="34">
        <v>2</v>
      </c>
      <c r="AF45" s="34">
        <v>2</v>
      </c>
      <c r="AG45" s="34">
        <v>2</v>
      </c>
      <c r="AH45" s="34">
        <v>2</v>
      </c>
      <c r="AI45" s="34">
        <v>2</v>
      </c>
      <c r="AJ45" s="34">
        <v>0</v>
      </c>
      <c r="AK45" s="34">
        <v>0</v>
      </c>
      <c r="AL45" s="34">
        <v>0</v>
      </c>
      <c r="AM45" s="34">
        <v>0</v>
      </c>
      <c r="AN45" s="34">
        <v>0</v>
      </c>
      <c r="AO45" s="34">
        <v>1</v>
      </c>
      <c r="AP45" s="34">
        <v>1</v>
      </c>
      <c r="AQ45" s="34">
        <v>1</v>
      </c>
      <c r="AR45" s="34">
        <v>1</v>
      </c>
      <c r="AS45" s="34">
        <v>1</v>
      </c>
      <c r="AT45" s="34">
        <v>1</v>
      </c>
      <c r="AU45" s="34">
        <v>1</v>
      </c>
      <c r="AV45" s="34">
        <v>1</v>
      </c>
      <c r="AW45" s="34">
        <v>1</v>
      </c>
      <c r="AX45" s="34">
        <v>1</v>
      </c>
      <c r="AY45" s="34">
        <v>1</v>
      </c>
      <c r="AZ45" s="34">
        <v>1</v>
      </c>
      <c r="BA45" s="34">
        <v>1</v>
      </c>
      <c r="BB45" s="34">
        <v>1</v>
      </c>
      <c r="BC45" s="34">
        <v>1</v>
      </c>
      <c r="BD45" s="34">
        <v>1</v>
      </c>
      <c r="BE45" s="34">
        <v>0</v>
      </c>
      <c r="BF45" s="34">
        <v>0</v>
      </c>
      <c r="BG45" s="34">
        <v>1</v>
      </c>
      <c r="BH45" s="34">
        <v>1</v>
      </c>
      <c r="BI45" s="34">
        <v>1</v>
      </c>
      <c r="BJ45" s="34">
        <v>1</v>
      </c>
      <c r="BK45" s="34">
        <v>5</v>
      </c>
      <c r="BL45" s="34">
        <v>6</v>
      </c>
      <c r="BM45" s="34">
        <v>6</v>
      </c>
      <c r="BN45" s="34">
        <v>6</v>
      </c>
      <c r="BO45" s="34">
        <v>6</v>
      </c>
      <c r="BP45" s="34">
        <v>6</v>
      </c>
      <c r="BQ45" s="34">
        <v>6</v>
      </c>
      <c r="BR45" s="34">
        <v>6</v>
      </c>
      <c r="BS45" s="34">
        <v>6</v>
      </c>
      <c r="BT45" s="34">
        <v>6</v>
      </c>
      <c r="BU45" s="34">
        <v>6</v>
      </c>
      <c r="BV45" s="34">
        <v>6</v>
      </c>
      <c r="BW45" s="34">
        <v>6</v>
      </c>
      <c r="BX45" s="36">
        <v>6</v>
      </c>
      <c r="BY45" s="36"/>
      <c r="BZ45" s="44">
        <f t="shared" ref="BZ45:BZ46" si="51">SUM(F45:BW45)/34</f>
        <v>3.3235294117647061</v>
      </c>
      <c r="CA45" s="36"/>
    </row>
    <row r="46" spans="1:79" s="2" customFormat="1" x14ac:dyDescent="0.25">
      <c r="A46" s="40"/>
      <c r="B46" s="36" t="s">
        <v>403</v>
      </c>
      <c r="C46" s="36"/>
      <c r="D46" s="36"/>
      <c r="E46" s="36"/>
      <c r="F46" s="34">
        <v>1</v>
      </c>
      <c r="G46" s="34">
        <v>1</v>
      </c>
      <c r="H46" s="34">
        <v>1</v>
      </c>
      <c r="I46" s="34">
        <v>2</v>
      </c>
      <c r="J46" s="34">
        <v>2</v>
      </c>
      <c r="K46" s="34">
        <v>0</v>
      </c>
      <c r="L46" s="34">
        <v>0</v>
      </c>
      <c r="M46" s="34">
        <v>2</v>
      </c>
      <c r="N46" s="34">
        <v>2</v>
      </c>
      <c r="O46" s="34">
        <v>2</v>
      </c>
      <c r="P46" s="34">
        <v>0</v>
      </c>
      <c r="Q46" s="34">
        <v>0</v>
      </c>
      <c r="R46" s="34">
        <v>0</v>
      </c>
      <c r="S46" s="34">
        <v>0</v>
      </c>
      <c r="T46" s="34">
        <v>0</v>
      </c>
      <c r="U46" s="34">
        <v>0</v>
      </c>
      <c r="V46" s="34">
        <v>0</v>
      </c>
      <c r="W46" s="34">
        <v>0</v>
      </c>
      <c r="X46" s="34">
        <v>0</v>
      </c>
      <c r="Y46" s="34">
        <v>0</v>
      </c>
      <c r="Z46" s="34">
        <v>0</v>
      </c>
      <c r="AA46" s="34">
        <v>0</v>
      </c>
      <c r="AB46" s="34">
        <v>0</v>
      </c>
      <c r="AC46" s="34">
        <v>1</v>
      </c>
      <c r="AD46" s="34">
        <v>0</v>
      </c>
      <c r="AE46" s="34">
        <v>0</v>
      </c>
      <c r="AF46" s="34">
        <v>0</v>
      </c>
      <c r="AG46" s="34">
        <v>0</v>
      </c>
      <c r="AH46" s="34">
        <v>0</v>
      </c>
      <c r="AI46" s="34">
        <v>0</v>
      </c>
      <c r="AJ46" s="34">
        <v>0</v>
      </c>
      <c r="AK46" s="34">
        <v>0</v>
      </c>
      <c r="AL46" s="34">
        <v>0</v>
      </c>
      <c r="AM46" s="34">
        <v>0</v>
      </c>
      <c r="AN46" s="34">
        <v>0</v>
      </c>
      <c r="AO46" s="34">
        <v>0</v>
      </c>
      <c r="AP46" s="34">
        <v>0</v>
      </c>
      <c r="AQ46" s="34">
        <v>0</v>
      </c>
      <c r="AR46" s="34">
        <v>0</v>
      </c>
      <c r="AS46" s="34">
        <v>0</v>
      </c>
      <c r="AT46" s="34">
        <v>2</v>
      </c>
      <c r="AU46" s="34">
        <v>2</v>
      </c>
      <c r="AV46" s="34">
        <v>1</v>
      </c>
      <c r="AW46" s="34">
        <v>1</v>
      </c>
      <c r="AX46" s="34">
        <v>1</v>
      </c>
      <c r="AY46" s="34">
        <v>1</v>
      </c>
      <c r="AZ46" s="34">
        <v>2</v>
      </c>
      <c r="BA46" s="34">
        <v>2</v>
      </c>
      <c r="BB46" s="34">
        <v>2</v>
      </c>
      <c r="BC46" s="34">
        <v>1</v>
      </c>
      <c r="BD46" s="34">
        <v>1</v>
      </c>
      <c r="BE46" s="34">
        <v>0</v>
      </c>
      <c r="BF46" s="34">
        <v>0</v>
      </c>
      <c r="BG46" s="34">
        <v>0</v>
      </c>
      <c r="BH46" s="34">
        <v>3</v>
      </c>
      <c r="BI46" s="34">
        <v>3</v>
      </c>
      <c r="BJ46" s="34">
        <v>3</v>
      </c>
      <c r="BK46" s="34">
        <v>3</v>
      </c>
      <c r="BL46" s="34">
        <v>3</v>
      </c>
      <c r="BM46" s="34">
        <v>3</v>
      </c>
      <c r="BN46" s="34">
        <v>3</v>
      </c>
      <c r="BO46" s="34">
        <v>3</v>
      </c>
      <c r="BP46" s="34">
        <v>3</v>
      </c>
      <c r="BQ46" s="34">
        <v>3</v>
      </c>
      <c r="BR46" s="34">
        <v>3</v>
      </c>
      <c r="BS46" s="34">
        <v>2.5</v>
      </c>
      <c r="BT46" s="34">
        <v>2.5</v>
      </c>
      <c r="BU46" s="34">
        <v>2.5</v>
      </c>
      <c r="BV46" s="34">
        <v>2.5</v>
      </c>
      <c r="BW46" s="34">
        <v>2.5</v>
      </c>
      <c r="BX46" s="36">
        <v>2</v>
      </c>
      <c r="BY46" s="36">
        <v>2</v>
      </c>
      <c r="BZ46" s="44">
        <f t="shared" si="51"/>
        <v>2.2205882352941178</v>
      </c>
      <c r="CA46" s="36"/>
    </row>
    <row r="47" spans="1:79" s="3" customFormat="1" x14ac:dyDescent="0.25">
      <c r="A47" s="41"/>
      <c r="B47" s="42" t="s">
        <v>189</v>
      </c>
      <c r="C47" s="42"/>
      <c r="D47" s="42"/>
      <c r="E47" s="42">
        <v>1</v>
      </c>
      <c r="F47" s="42">
        <v>3</v>
      </c>
      <c r="G47" s="42">
        <v>4</v>
      </c>
      <c r="H47" s="42">
        <v>4</v>
      </c>
      <c r="I47" s="42">
        <v>5</v>
      </c>
      <c r="J47" s="42">
        <v>5</v>
      </c>
      <c r="K47" s="42">
        <v>5</v>
      </c>
      <c r="L47" s="42">
        <v>5</v>
      </c>
      <c r="M47" s="42">
        <v>5</v>
      </c>
      <c r="N47" s="42">
        <v>8</v>
      </c>
      <c r="O47" s="42">
        <v>8</v>
      </c>
      <c r="P47" s="42">
        <v>0</v>
      </c>
      <c r="Q47" s="42">
        <v>0</v>
      </c>
      <c r="R47" s="42">
        <v>0</v>
      </c>
      <c r="S47" s="42">
        <v>0</v>
      </c>
      <c r="T47" s="42">
        <v>3</v>
      </c>
      <c r="U47" s="42">
        <f>T47</f>
        <v>3</v>
      </c>
      <c r="V47" s="42">
        <f t="shared" si="45"/>
        <v>3</v>
      </c>
      <c r="W47" s="42">
        <f t="shared" si="45"/>
        <v>3</v>
      </c>
      <c r="X47" s="42">
        <f t="shared" si="45"/>
        <v>3</v>
      </c>
      <c r="Y47" s="42">
        <f t="shared" si="45"/>
        <v>3</v>
      </c>
      <c r="Z47" s="42">
        <f t="shared" si="45"/>
        <v>3</v>
      </c>
      <c r="AA47" s="42">
        <v>4</v>
      </c>
      <c r="AB47" s="42">
        <v>5</v>
      </c>
      <c r="AC47" s="42">
        <v>6</v>
      </c>
      <c r="AD47" s="42">
        <v>7</v>
      </c>
      <c r="AE47" s="42">
        <v>8</v>
      </c>
      <c r="AF47" s="42">
        <f t="shared" si="45"/>
        <v>8</v>
      </c>
      <c r="AG47" s="42">
        <f t="shared" si="45"/>
        <v>8</v>
      </c>
      <c r="AH47" s="42">
        <f t="shared" si="45"/>
        <v>8</v>
      </c>
      <c r="AI47" s="42">
        <v>0</v>
      </c>
      <c r="AJ47" s="42">
        <f t="shared" si="45"/>
        <v>0</v>
      </c>
      <c r="AK47" s="42">
        <f t="shared" si="45"/>
        <v>0</v>
      </c>
      <c r="AL47" s="42">
        <f t="shared" si="45"/>
        <v>0</v>
      </c>
      <c r="AM47" s="42">
        <f t="shared" si="45"/>
        <v>0</v>
      </c>
      <c r="AN47" s="42">
        <f t="shared" si="45"/>
        <v>0</v>
      </c>
      <c r="AO47" s="42">
        <f t="shared" si="45"/>
        <v>0</v>
      </c>
      <c r="AP47" s="42">
        <f t="shared" si="45"/>
        <v>0</v>
      </c>
      <c r="AQ47" s="42">
        <f t="shared" si="45"/>
        <v>0</v>
      </c>
      <c r="AR47" s="42">
        <f t="shared" si="45"/>
        <v>0</v>
      </c>
      <c r="AS47" s="42">
        <f t="shared" si="45"/>
        <v>0</v>
      </c>
      <c r="AT47" s="42">
        <v>8</v>
      </c>
      <c r="AU47" s="42">
        <f t="shared" si="45"/>
        <v>8</v>
      </c>
      <c r="AV47" s="42">
        <f t="shared" si="45"/>
        <v>8</v>
      </c>
      <c r="AW47" s="42">
        <f t="shared" si="45"/>
        <v>8</v>
      </c>
      <c r="AX47" s="42">
        <f t="shared" si="45"/>
        <v>8</v>
      </c>
      <c r="AY47" s="42">
        <f t="shared" si="45"/>
        <v>8</v>
      </c>
      <c r="AZ47" s="42">
        <f t="shared" si="45"/>
        <v>8</v>
      </c>
      <c r="BA47" s="42">
        <f t="shared" si="45"/>
        <v>8</v>
      </c>
      <c r="BB47" s="42">
        <f t="shared" si="45"/>
        <v>8</v>
      </c>
      <c r="BC47" s="42">
        <v>7</v>
      </c>
      <c r="BD47" s="42">
        <f t="shared" si="45"/>
        <v>7</v>
      </c>
      <c r="BE47" s="42">
        <v>0</v>
      </c>
      <c r="BF47" s="42">
        <f t="shared" si="45"/>
        <v>0</v>
      </c>
      <c r="BG47" s="42">
        <f t="shared" si="45"/>
        <v>0</v>
      </c>
      <c r="BH47" s="42">
        <f t="shared" si="45"/>
        <v>0</v>
      </c>
      <c r="BI47" s="42">
        <f t="shared" si="45"/>
        <v>0</v>
      </c>
      <c r="BJ47" s="42">
        <f t="shared" si="45"/>
        <v>0</v>
      </c>
      <c r="BK47" s="42">
        <f t="shared" si="45"/>
        <v>0</v>
      </c>
      <c r="BL47" s="42">
        <f t="shared" si="45"/>
        <v>0</v>
      </c>
      <c r="BM47" s="42">
        <v>2</v>
      </c>
      <c r="BN47" s="42">
        <v>5</v>
      </c>
      <c r="BO47" s="42">
        <f t="shared" si="45"/>
        <v>5</v>
      </c>
      <c r="BP47" s="42">
        <v>6</v>
      </c>
      <c r="BQ47" s="42">
        <f t="shared" si="16"/>
        <v>6</v>
      </c>
      <c r="BR47" s="42">
        <f t="shared" si="16"/>
        <v>6</v>
      </c>
      <c r="BS47" s="42">
        <v>7</v>
      </c>
      <c r="BT47" s="42">
        <f t="shared" si="16"/>
        <v>7</v>
      </c>
      <c r="BU47" s="42">
        <f t="shared" si="16"/>
        <v>7</v>
      </c>
      <c r="BV47" s="42">
        <v>7</v>
      </c>
      <c r="BW47" s="42">
        <v>7</v>
      </c>
      <c r="BX47" s="42">
        <v>7</v>
      </c>
      <c r="BY47" s="42"/>
      <c r="BZ47" s="45">
        <f>SUM(F47:BW47)/70</f>
        <v>3.9714285714285715</v>
      </c>
      <c r="CA47" s="42"/>
    </row>
    <row r="48" spans="1:79" s="2" customFormat="1" x14ac:dyDescent="0.25">
      <c r="A48" s="40" t="s">
        <v>192</v>
      </c>
      <c r="B48" s="36" t="s">
        <v>188</v>
      </c>
      <c r="C48" s="36"/>
      <c r="D48" s="34"/>
      <c r="E48" s="34">
        <f>(India!C6)*2.5</f>
        <v>3.75</v>
      </c>
      <c r="F48" s="34">
        <f t="shared" ref="F48:BQ57" si="52">E48</f>
        <v>3.75</v>
      </c>
      <c r="G48" s="34">
        <f t="shared" si="52"/>
        <v>3.75</v>
      </c>
      <c r="H48" s="34">
        <f t="shared" si="52"/>
        <v>3.75</v>
      </c>
      <c r="I48" s="34">
        <f>India!E6*2.5</f>
        <v>8.125</v>
      </c>
      <c r="J48" s="34">
        <f t="shared" si="52"/>
        <v>8.125</v>
      </c>
      <c r="K48" s="34">
        <f t="shared" si="52"/>
        <v>8.125</v>
      </c>
      <c r="L48" s="34">
        <f t="shared" si="52"/>
        <v>8.125</v>
      </c>
      <c r="M48" s="34">
        <f t="shared" si="52"/>
        <v>8.125</v>
      </c>
      <c r="N48" s="34">
        <f t="shared" si="52"/>
        <v>8.125</v>
      </c>
      <c r="O48" s="34">
        <f t="shared" si="52"/>
        <v>8.125</v>
      </c>
      <c r="P48" s="34">
        <f t="shared" si="52"/>
        <v>8.125</v>
      </c>
      <c r="Q48" s="34">
        <f t="shared" si="52"/>
        <v>8.125</v>
      </c>
      <c r="R48" s="34">
        <f t="shared" si="52"/>
        <v>8.125</v>
      </c>
      <c r="S48" s="34">
        <f t="shared" si="52"/>
        <v>8.125</v>
      </c>
      <c r="T48" s="34">
        <f t="shared" si="52"/>
        <v>8.125</v>
      </c>
      <c r="U48" s="34">
        <f t="shared" si="52"/>
        <v>8.125</v>
      </c>
      <c r="V48" s="34">
        <f t="shared" si="52"/>
        <v>8.125</v>
      </c>
      <c r="W48" s="34">
        <f t="shared" si="52"/>
        <v>8.125</v>
      </c>
      <c r="X48" s="34">
        <f t="shared" si="52"/>
        <v>8.125</v>
      </c>
      <c r="Y48" s="34">
        <f t="shared" si="52"/>
        <v>8.125</v>
      </c>
      <c r="Z48" s="34">
        <f t="shared" si="52"/>
        <v>8.125</v>
      </c>
      <c r="AA48" s="34">
        <f t="shared" si="52"/>
        <v>8.125</v>
      </c>
      <c r="AB48" s="34">
        <f t="shared" si="52"/>
        <v>8.125</v>
      </c>
      <c r="AC48" s="34">
        <f t="shared" si="52"/>
        <v>8.125</v>
      </c>
      <c r="AD48" s="34">
        <f t="shared" si="52"/>
        <v>8.125</v>
      </c>
      <c r="AE48" s="34">
        <f t="shared" si="52"/>
        <v>8.125</v>
      </c>
      <c r="AF48" s="34">
        <f t="shared" si="52"/>
        <v>8.125</v>
      </c>
      <c r="AG48" s="34">
        <f>India!G6*2.5</f>
        <v>2.5</v>
      </c>
      <c r="AH48" s="34">
        <f t="shared" si="52"/>
        <v>2.5</v>
      </c>
      <c r="AI48" s="34">
        <f>India!I6*2.5</f>
        <v>8.125</v>
      </c>
      <c r="AJ48" s="34">
        <f t="shared" si="52"/>
        <v>8.125</v>
      </c>
      <c r="AK48" s="34">
        <f t="shared" si="52"/>
        <v>8.125</v>
      </c>
      <c r="AL48" s="34">
        <f t="shared" si="52"/>
        <v>8.125</v>
      </c>
      <c r="AM48" s="34">
        <f t="shared" si="52"/>
        <v>8.125</v>
      </c>
      <c r="AN48" s="34">
        <f t="shared" si="52"/>
        <v>8.125</v>
      </c>
      <c r="AO48" s="34">
        <f t="shared" si="52"/>
        <v>8.125</v>
      </c>
      <c r="AP48" s="34">
        <f t="shared" si="52"/>
        <v>8.125</v>
      </c>
      <c r="AQ48" s="34">
        <f t="shared" si="52"/>
        <v>8.125</v>
      </c>
      <c r="AR48" s="34">
        <f t="shared" si="52"/>
        <v>8.125</v>
      </c>
      <c r="AS48" s="34">
        <f t="shared" si="52"/>
        <v>8.125</v>
      </c>
      <c r="AT48" s="34">
        <f t="shared" si="52"/>
        <v>8.125</v>
      </c>
      <c r="AU48" s="34">
        <f t="shared" si="52"/>
        <v>8.125</v>
      </c>
      <c r="AV48" s="34">
        <f t="shared" si="52"/>
        <v>8.125</v>
      </c>
      <c r="AW48" s="34">
        <f t="shared" si="52"/>
        <v>8.125</v>
      </c>
      <c r="AX48" s="34">
        <f t="shared" si="52"/>
        <v>8.125</v>
      </c>
      <c r="AY48" s="34">
        <f t="shared" si="52"/>
        <v>8.125</v>
      </c>
      <c r="AZ48" s="34">
        <f t="shared" si="52"/>
        <v>8.125</v>
      </c>
      <c r="BA48" s="34">
        <f t="shared" si="52"/>
        <v>8.125</v>
      </c>
      <c r="BB48" s="34">
        <f t="shared" si="52"/>
        <v>8.125</v>
      </c>
      <c r="BC48" s="34">
        <f t="shared" si="52"/>
        <v>8.125</v>
      </c>
      <c r="BD48" s="34">
        <f t="shared" si="52"/>
        <v>8.125</v>
      </c>
      <c r="BE48" s="34">
        <f t="shared" si="52"/>
        <v>8.125</v>
      </c>
      <c r="BF48" s="34">
        <f t="shared" si="52"/>
        <v>8.125</v>
      </c>
      <c r="BG48" s="34">
        <f t="shared" si="52"/>
        <v>8.125</v>
      </c>
      <c r="BH48" s="34">
        <f t="shared" si="52"/>
        <v>8.125</v>
      </c>
      <c r="BI48" s="34">
        <f t="shared" si="52"/>
        <v>8.125</v>
      </c>
      <c r="BJ48" s="34">
        <f t="shared" si="52"/>
        <v>8.125</v>
      </c>
      <c r="BK48" s="34">
        <f t="shared" si="52"/>
        <v>8.125</v>
      </c>
      <c r="BL48" s="34">
        <f t="shared" si="52"/>
        <v>8.125</v>
      </c>
      <c r="BM48" s="34">
        <f t="shared" si="52"/>
        <v>8.125</v>
      </c>
      <c r="BN48" s="34">
        <f t="shared" si="52"/>
        <v>8.125</v>
      </c>
      <c r="BO48" s="34">
        <f t="shared" si="52"/>
        <v>8.125</v>
      </c>
      <c r="BP48" s="34">
        <f t="shared" si="52"/>
        <v>8.125</v>
      </c>
      <c r="BQ48" s="34">
        <f t="shared" si="52"/>
        <v>8.125</v>
      </c>
      <c r="BR48" s="34">
        <f t="shared" ref="BR48:BU56" si="53">BQ48</f>
        <v>8.125</v>
      </c>
      <c r="BS48" s="34">
        <f t="shared" si="53"/>
        <v>8.125</v>
      </c>
      <c r="BT48" s="34">
        <f t="shared" si="53"/>
        <v>8.125</v>
      </c>
      <c r="BU48" s="34">
        <f t="shared" si="53"/>
        <v>8.125</v>
      </c>
      <c r="BV48" s="34">
        <f>BU48</f>
        <v>8.125</v>
      </c>
      <c r="BW48" s="34">
        <f>BV48</f>
        <v>8.125</v>
      </c>
      <c r="BX48" s="34">
        <f t="shared" ref="BX48:BY48" si="54">BW48</f>
        <v>8.125</v>
      </c>
      <c r="BY48" s="34">
        <f t="shared" si="54"/>
        <v>8.125</v>
      </c>
      <c r="BZ48" s="44">
        <f>SUM(F48:BW48)/70</f>
        <v>7.7767857142857144</v>
      </c>
      <c r="CA48" s="36"/>
    </row>
    <row r="49" spans="1:79" s="2" customFormat="1" x14ac:dyDescent="0.25">
      <c r="A49" s="40"/>
      <c r="B49" s="36" t="s">
        <v>295</v>
      </c>
      <c r="C49" s="36"/>
      <c r="D49" s="34"/>
      <c r="E49" s="34">
        <f>India!C9</f>
        <v>0</v>
      </c>
      <c r="F49" s="34">
        <f t="shared" si="52"/>
        <v>0</v>
      </c>
      <c r="G49" s="34">
        <f t="shared" si="52"/>
        <v>0</v>
      </c>
      <c r="H49" s="34">
        <f t="shared" si="52"/>
        <v>0</v>
      </c>
      <c r="I49" s="34">
        <v>0</v>
      </c>
      <c r="J49" s="34">
        <f t="shared" si="52"/>
        <v>0</v>
      </c>
      <c r="K49" s="34">
        <v>0.05</v>
      </c>
      <c r="L49" s="34">
        <f t="shared" si="52"/>
        <v>0.05</v>
      </c>
      <c r="M49" s="34">
        <f t="shared" si="52"/>
        <v>0.05</v>
      </c>
      <c r="N49" s="34">
        <v>4</v>
      </c>
      <c r="O49" s="34">
        <f t="shared" si="52"/>
        <v>4</v>
      </c>
      <c r="P49" s="34">
        <f t="shared" si="52"/>
        <v>4</v>
      </c>
      <c r="Q49" s="34">
        <f t="shared" si="52"/>
        <v>4</v>
      </c>
      <c r="R49" s="34">
        <v>4.05</v>
      </c>
      <c r="S49" s="34">
        <v>4.2</v>
      </c>
      <c r="T49" s="34">
        <f>S49</f>
        <v>4.2</v>
      </c>
      <c r="U49" s="34">
        <f t="shared" si="52"/>
        <v>4.2</v>
      </c>
      <c r="V49" s="34">
        <f t="shared" si="52"/>
        <v>4.2</v>
      </c>
      <c r="W49" s="34">
        <f t="shared" si="52"/>
        <v>4.2</v>
      </c>
      <c r="X49" s="34">
        <v>4.3499999999999996</v>
      </c>
      <c r="Y49" s="34">
        <v>4.45</v>
      </c>
      <c r="Z49" s="34">
        <f t="shared" si="52"/>
        <v>4.45</v>
      </c>
      <c r="AA49" s="34">
        <f t="shared" si="52"/>
        <v>4.45</v>
      </c>
      <c r="AB49" s="34">
        <f t="shared" si="52"/>
        <v>4.45</v>
      </c>
      <c r="AC49" s="34">
        <v>4.4749999999999996</v>
      </c>
      <c r="AD49" s="34">
        <v>4.7249999999999996</v>
      </c>
      <c r="AE49" s="34">
        <v>5.7249999999999996</v>
      </c>
      <c r="AF49" s="34">
        <f t="shared" si="52"/>
        <v>5.7249999999999996</v>
      </c>
      <c r="AG49" s="34">
        <v>5.73</v>
      </c>
      <c r="AH49" s="34">
        <f t="shared" si="52"/>
        <v>5.73</v>
      </c>
      <c r="AI49" s="34">
        <f t="shared" ref="AI49" si="55">AH49</f>
        <v>5.73</v>
      </c>
      <c r="AJ49" s="34">
        <f t="shared" ref="AJ49" si="56">AI49</f>
        <v>5.73</v>
      </c>
      <c r="AK49" s="34">
        <f t="shared" ref="AK49" si="57">AJ49</f>
        <v>5.73</v>
      </c>
      <c r="AL49" s="34">
        <f t="shared" ref="AL49" si="58">AK49</f>
        <v>5.73</v>
      </c>
      <c r="AM49" s="34">
        <f t="shared" ref="AM49" si="59">AL49</f>
        <v>5.73</v>
      </c>
      <c r="AN49" s="34">
        <f t="shared" ref="AN49" si="60">AM49</f>
        <v>5.73</v>
      </c>
      <c r="AO49" s="34">
        <f t="shared" ref="AO49" si="61">AN49</f>
        <v>5.73</v>
      </c>
      <c r="AP49" s="34">
        <f t="shared" ref="AP49" si="62">AO49</f>
        <v>5.73</v>
      </c>
      <c r="AQ49" s="34">
        <f t="shared" ref="AQ49" si="63">AP49</f>
        <v>5.73</v>
      </c>
      <c r="AR49" s="34">
        <f t="shared" ref="AR49" si="64">AQ49</f>
        <v>5.73</v>
      </c>
      <c r="AS49" s="34">
        <v>5.7549999999999999</v>
      </c>
      <c r="AT49" s="34">
        <f t="shared" si="52"/>
        <v>5.7549999999999999</v>
      </c>
      <c r="AU49" s="34">
        <f t="shared" si="52"/>
        <v>5.7549999999999999</v>
      </c>
      <c r="AV49" s="34">
        <f t="shared" si="52"/>
        <v>5.7549999999999999</v>
      </c>
      <c r="AW49" s="34">
        <f t="shared" si="52"/>
        <v>5.7549999999999999</v>
      </c>
      <c r="AX49" s="34">
        <f t="shared" si="52"/>
        <v>5.7549999999999999</v>
      </c>
      <c r="AY49" s="34">
        <f t="shared" si="52"/>
        <v>5.7549999999999999</v>
      </c>
      <c r="AZ49" s="34">
        <f t="shared" si="52"/>
        <v>5.7549999999999999</v>
      </c>
      <c r="BA49" s="34">
        <f t="shared" si="52"/>
        <v>5.7549999999999999</v>
      </c>
      <c r="BB49" s="34">
        <f t="shared" si="52"/>
        <v>5.7549999999999999</v>
      </c>
      <c r="BC49" s="34">
        <f t="shared" si="52"/>
        <v>5.7549999999999999</v>
      </c>
      <c r="BD49" s="34">
        <f t="shared" si="52"/>
        <v>5.7549999999999999</v>
      </c>
      <c r="BE49" s="34">
        <f t="shared" si="52"/>
        <v>5.7549999999999999</v>
      </c>
      <c r="BF49" s="34">
        <v>6.05</v>
      </c>
      <c r="BG49" s="34">
        <f t="shared" si="52"/>
        <v>6.05</v>
      </c>
      <c r="BH49" s="34">
        <f t="shared" si="52"/>
        <v>6.05</v>
      </c>
      <c r="BI49" s="34">
        <f t="shared" si="52"/>
        <v>6.05</v>
      </c>
      <c r="BJ49" s="34">
        <f t="shared" si="52"/>
        <v>6.05</v>
      </c>
      <c r="BK49" s="34">
        <f t="shared" si="52"/>
        <v>6.05</v>
      </c>
      <c r="BL49" s="34">
        <f t="shared" si="52"/>
        <v>6.05</v>
      </c>
      <c r="BM49" s="34">
        <f t="shared" si="52"/>
        <v>6.05</v>
      </c>
      <c r="BN49" s="34">
        <f t="shared" si="52"/>
        <v>6.05</v>
      </c>
      <c r="BO49" s="34">
        <f t="shared" si="52"/>
        <v>6.05</v>
      </c>
      <c r="BP49" s="34">
        <f t="shared" si="52"/>
        <v>6.05</v>
      </c>
      <c r="BQ49" s="34">
        <f t="shared" si="52"/>
        <v>6.05</v>
      </c>
      <c r="BR49" s="34">
        <f t="shared" si="53"/>
        <v>6.05</v>
      </c>
      <c r="BS49" s="34">
        <f t="shared" si="53"/>
        <v>6.05</v>
      </c>
      <c r="BT49" s="34">
        <v>6.1</v>
      </c>
      <c r="BU49" s="34">
        <f t="shared" si="53"/>
        <v>6.1</v>
      </c>
      <c r="BV49" s="34">
        <f>BU49</f>
        <v>6.1</v>
      </c>
      <c r="BW49" s="34">
        <f>BV49</f>
        <v>6.1</v>
      </c>
      <c r="BX49" s="34">
        <f t="shared" ref="BX49:BY49" si="65">BW49</f>
        <v>6.1</v>
      </c>
      <c r="BY49" s="34">
        <f t="shared" si="65"/>
        <v>6.1</v>
      </c>
      <c r="BZ49" s="44">
        <f>SUM(F49:BW49)/70</f>
        <v>4.80964285714286</v>
      </c>
      <c r="CA49" s="36"/>
    </row>
    <row r="50" spans="1:79" s="2" customFormat="1" x14ac:dyDescent="0.25">
      <c r="A50" s="40"/>
      <c r="B50" s="36" t="s">
        <v>263</v>
      </c>
      <c r="C50" s="36"/>
      <c r="D50" s="34"/>
      <c r="E50" s="34"/>
      <c r="F50" s="34"/>
      <c r="G50" s="34"/>
      <c r="H50" s="34"/>
      <c r="I50" s="34"/>
      <c r="J50" s="34">
        <f>0.3783*10</f>
        <v>3.7830000000000004</v>
      </c>
      <c r="K50" s="34">
        <f t="shared" ref="K50:M50" si="66">0.3783*10</f>
        <v>3.7830000000000004</v>
      </c>
      <c r="L50" s="34">
        <f t="shared" si="66"/>
        <v>3.7830000000000004</v>
      </c>
      <c r="M50" s="34">
        <f t="shared" si="66"/>
        <v>3.7830000000000004</v>
      </c>
      <c r="N50" s="34">
        <f>0.3783*10</f>
        <v>3.7830000000000004</v>
      </c>
      <c r="O50" s="34">
        <f>10*0.3988</f>
        <v>3.988</v>
      </c>
      <c r="P50" s="34">
        <f t="shared" ref="P50:S50" si="67">10*0.3988</f>
        <v>3.988</v>
      </c>
      <c r="Q50" s="34">
        <f t="shared" si="67"/>
        <v>3.988</v>
      </c>
      <c r="R50" s="34">
        <f t="shared" si="67"/>
        <v>3.988</v>
      </c>
      <c r="S50" s="34">
        <f t="shared" si="67"/>
        <v>3.988</v>
      </c>
      <c r="T50" s="34">
        <f>0.2206*10</f>
        <v>2.206</v>
      </c>
      <c r="U50" s="34">
        <f t="shared" ref="U50:X50" si="68">0.2206*10</f>
        <v>2.206</v>
      </c>
      <c r="V50" s="34">
        <f t="shared" si="68"/>
        <v>2.206</v>
      </c>
      <c r="W50" s="34">
        <f t="shared" si="68"/>
        <v>2.206</v>
      </c>
      <c r="X50" s="34">
        <f t="shared" si="68"/>
        <v>2.206</v>
      </c>
      <c r="Y50" s="34">
        <f>0.2192*10</f>
        <v>2.1920000000000002</v>
      </c>
      <c r="Z50" s="34">
        <f t="shared" ref="Z50:AH50" si="69">0.2192*10</f>
        <v>2.1920000000000002</v>
      </c>
      <c r="AA50" s="34">
        <f t="shared" si="69"/>
        <v>2.1920000000000002</v>
      </c>
      <c r="AB50" s="34">
        <f t="shared" si="69"/>
        <v>2.1920000000000002</v>
      </c>
      <c r="AC50" s="34">
        <f t="shared" si="69"/>
        <v>2.1920000000000002</v>
      </c>
      <c r="AD50" s="34">
        <f t="shared" si="69"/>
        <v>2.1920000000000002</v>
      </c>
      <c r="AE50" s="34">
        <f t="shared" si="69"/>
        <v>2.1920000000000002</v>
      </c>
      <c r="AF50" s="34">
        <f t="shared" si="69"/>
        <v>2.1920000000000002</v>
      </c>
      <c r="AG50" s="34">
        <f t="shared" si="69"/>
        <v>2.1920000000000002</v>
      </c>
      <c r="AH50" s="34">
        <f t="shared" si="69"/>
        <v>2.1920000000000002</v>
      </c>
      <c r="AI50" s="34">
        <f>0.214*10</f>
        <v>2.14</v>
      </c>
      <c r="AJ50" s="34">
        <f t="shared" ref="AJ50:AO50" si="70">0.214*10</f>
        <v>2.14</v>
      </c>
      <c r="AK50" s="34">
        <f t="shared" si="70"/>
        <v>2.14</v>
      </c>
      <c r="AL50" s="34">
        <f t="shared" si="70"/>
        <v>2.14</v>
      </c>
      <c r="AM50" s="34">
        <f t="shared" si="70"/>
        <v>2.14</v>
      </c>
      <c r="AN50" s="34">
        <f t="shared" si="70"/>
        <v>2.14</v>
      </c>
      <c r="AO50" s="34">
        <f t="shared" si="70"/>
        <v>2.14</v>
      </c>
      <c r="AP50" s="34">
        <f>0.22*10</f>
        <v>2.2000000000000002</v>
      </c>
      <c r="AQ50" s="34">
        <f t="shared" ref="AQ50:AT50" si="71">0.22*10</f>
        <v>2.2000000000000002</v>
      </c>
      <c r="AR50" s="34">
        <f t="shared" si="71"/>
        <v>2.2000000000000002</v>
      </c>
      <c r="AS50" s="34">
        <f t="shared" si="71"/>
        <v>2.2000000000000002</v>
      </c>
      <c r="AT50" s="34">
        <f t="shared" si="71"/>
        <v>2.2000000000000002</v>
      </c>
      <c r="AU50" s="34">
        <f>0.2212*10</f>
        <v>2.2120000000000002</v>
      </c>
      <c r="AV50" s="34">
        <f t="shared" ref="AV50:BN50" si="72">0.2212*10</f>
        <v>2.2120000000000002</v>
      </c>
      <c r="AW50" s="34">
        <f t="shared" si="72"/>
        <v>2.2120000000000002</v>
      </c>
      <c r="AX50" s="34">
        <f t="shared" si="72"/>
        <v>2.2120000000000002</v>
      </c>
      <c r="AY50" s="34">
        <f t="shared" si="72"/>
        <v>2.2120000000000002</v>
      </c>
      <c r="AZ50" s="34">
        <f t="shared" si="72"/>
        <v>2.2120000000000002</v>
      </c>
      <c r="BA50" s="34">
        <f t="shared" si="72"/>
        <v>2.2120000000000002</v>
      </c>
      <c r="BB50" s="34">
        <f t="shared" si="72"/>
        <v>2.2120000000000002</v>
      </c>
      <c r="BC50" s="34">
        <f t="shared" si="72"/>
        <v>2.2120000000000002</v>
      </c>
      <c r="BD50" s="34">
        <f t="shared" si="72"/>
        <v>2.2120000000000002</v>
      </c>
      <c r="BE50" s="34">
        <f t="shared" si="72"/>
        <v>2.2120000000000002</v>
      </c>
      <c r="BF50" s="34">
        <f t="shared" si="72"/>
        <v>2.2120000000000002</v>
      </c>
      <c r="BG50" s="34">
        <f t="shared" si="72"/>
        <v>2.2120000000000002</v>
      </c>
      <c r="BH50" s="34">
        <f t="shared" si="72"/>
        <v>2.2120000000000002</v>
      </c>
      <c r="BI50" s="34">
        <f t="shared" si="72"/>
        <v>2.2120000000000002</v>
      </c>
      <c r="BJ50" s="34">
        <f t="shared" si="72"/>
        <v>2.2120000000000002</v>
      </c>
      <c r="BK50" s="34">
        <f t="shared" si="72"/>
        <v>2.2120000000000002</v>
      </c>
      <c r="BL50" s="34">
        <f t="shared" si="72"/>
        <v>2.2120000000000002</v>
      </c>
      <c r="BM50" s="34">
        <f t="shared" si="72"/>
        <v>2.2120000000000002</v>
      </c>
      <c r="BN50" s="34">
        <f t="shared" si="72"/>
        <v>2.2120000000000002</v>
      </c>
      <c r="BO50" s="34">
        <f>0.2449*10</f>
        <v>2.4489999999999998</v>
      </c>
      <c r="BP50" s="34">
        <f t="shared" ref="BP50:BY50" si="73">0.2449*10</f>
        <v>2.4489999999999998</v>
      </c>
      <c r="BQ50" s="34">
        <f t="shared" si="73"/>
        <v>2.4489999999999998</v>
      </c>
      <c r="BR50" s="34">
        <f t="shared" si="73"/>
        <v>2.4489999999999998</v>
      </c>
      <c r="BS50" s="34">
        <f t="shared" si="73"/>
        <v>2.4489999999999998</v>
      </c>
      <c r="BT50" s="34">
        <f t="shared" si="73"/>
        <v>2.4489999999999998</v>
      </c>
      <c r="BU50" s="34">
        <f t="shared" si="73"/>
        <v>2.4489999999999998</v>
      </c>
      <c r="BV50" s="34">
        <f t="shared" si="73"/>
        <v>2.4489999999999998</v>
      </c>
      <c r="BW50" s="34">
        <f t="shared" si="73"/>
        <v>2.4489999999999998</v>
      </c>
      <c r="BX50" s="34">
        <f t="shared" si="73"/>
        <v>2.4489999999999998</v>
      </c>
      <c r="BY50" s="34">
        <f t="shared" si="73"/>
        <v>2.4489999999999998</v>
      </c>
      <c r="BZ50" s="44">
        <f>SUM(F50:BW50)/66</f>
        <v>2.485848484848487</v>
      </c>
      <c r="CA50" s="36" t="s">
        <v>704</v>
      </c>
    </row>
    <row r="51" spans="1:79" s="2" customFormat="1" x14ac:dyDescent="0.25">
      <c r="A51" s="40"/>
      <c r="B51" s="36" t="s">
        <v>296</v>
      </c>
      <c r="C51" s="36"/>
      <c r="D51" s="34"/>
      <c r="E51" s="34"/>
      <c r="F51" s="34"/>
      <c r="G51" s="34"/>
      <c r="H51" s="34"/>
      <c r="I51" s="36">
        <f t="shared" ref="I51:BT51" si="74">10/I52</f>
        <v>0.45578851412944393</v>
      </c>
      <c r="J51" s="36">
        <f t="shared" si="74"/>
        <v>0.45578851412944393</v>
      </c>
      <c r="K51" s="36">
        <f t="shared" si="74"/>
        <v>0.45578851412944393</v>
      </c>
      <c r="L51" s="36">
        <f t="shared" si="74"/>
        <v>0.45578851412944393</v>
      </c>
      <c r="M51" s="36">
        <f t="shared" si="74"/>
        <v>0.45578851412944393</v>
      </c>
      <c r="N51" s="36">
        <f t="shared" si="74"/>
        <v>0.45578851412944393</v>
      </c>
      <c r="O51" s="36">
        <f t="shared" si="74"/>
        <v>0.49091801669121254</v>
      </c>
      <c r="P51" s="36">
        <f t="shared" si="74"/>
        <v>0.49091801669121254</v>
      </c>
      <c r="Q51" s="36">
        <f t="shared" si="74"/>
        <v>0.49091801669121254</v>
      </c>
      <c r="R51" s="36">
        <f t="shared" si="74"/>
        <v>0.49091801669121254</v>
      </c>
      <c r="S51" s="36">
        <f t="shared" si="74"/>
        <v>0.49091801669121254</v>
      </c>
      <c r="T51" s="36">
        <f t="shared" si="74"/>
        <v>0.47687172150691465</v>
      </c>
      <c r="U51" s="36">
        <f t="shared" si="74"/>
        <v>0.47687172150691465</v>
      </c>
      <c r="V51" s="36">
        <f t="shared" si="74"/>
        <v>0.47687172150691465</v>
      </c>
      <c r="W51" s="36">
        <f t="shared" si="74"/>
        <v>0.47687172150691465</v>
      </c>
      <c r="X51" s="36">
        <f t="shared" si="74"/>
        <v>0.47687172150691465</v>
      </c>
      <c r="Y51" s="36">
        <f t="shared" si="74"/>
        <v>1.0070493454179255</v>
      </c>
      <c r="Z51" s="36">
        <f t="shared" si="74"/>
        <v>1.0070493454179255</v>
      </c>
      <c r="AA51" s="36">
        <f t="shared" si="74"/>
        <v>1.0070493454179255</v>
      </c>
      <c r="AB51" s="36">
        <f t="shared" si="74"/>
        <v>1.0070493454179255</v>
      </c>
      <c r="AC51" s="36">
        <f t="shared" si="74"/>
        <v>0.54764512595837889</v>
      </c>
      <c r="AD51" s="36">
        <f t="shared" si="74"/>
        <v>0.54764512595837889</v>
      </c>
      <c r="AE51" s="36">
        <f t="shared" si="74"/>
        <v>0.54764512595837889</v>
      </c>
      <c r="AF51" s="36">
        <f t="shared" si="74"/>
        <v>0.54764512595837889</v>
      </c>
      <c r="AG51" s="36">
        <f t="shared" si="74"/>
        <v>0.54764512595837889</v>
      </c>
      <c r="AH51" s="36">
        <f t="shared" si="74"/>
        <v>0.54764512595837889</v>
      </c>
      <c r="AI51" s="36">
        <f t="shared" si="74"/>
        <v>0.54764512595837889</v>
      </c>
      <c r="AJ51" s="36">
        <f t="shared" si="74"/>
        <v>0.54764512595837889</v>
      </c>
      <c r="AK51" s="36">
        <f t="shared" si="74"/>
        <v>0.54764512595837889</v>
      </c>
      <c r="AL51" s="36">
        <f t="shared" si="74"/>
        <v>0.52328623757195192</v>
      </c>
      <c r="AM51" s="36">
        <f t="shared" si="74"/>
        <v>0.52328623757195192</v>
      </c>
      <c r="AN51" s="36">
        <f t="shared" si="74"/>
        <v>0.52328623757195192</v>
      </c>
      <c r="AO51" s="36">
        <f t="shared" si="74"/>
        <v>0.52328623757195192</v>
      </c>
      <c r="AP51" s="36">
        <f t="shared" si="74"/>
        <v>0.47984644913627639</v>
      </c>
      <c r="AQ51" s="36">
        <f t="shared" si="74"/>
        <v>0.47984644913627639</v>
      </c>
      <c r="AR51" s="36">
        <f t="shared" si="74"/>
        <v>0.47984644913627639</v>
      </c>
      <c r="AS51" s="36">
        <f t="shared" si="74"/>
        <v>0.47984644913627639</v>
      </c>
      <c r="AT51" s="36">
        <f t="shared" si="74"/>
        <v>0.47984644913627639</v>
      </c>
      <c r="AU51" s="36">
        <f t="shared" si="74"/>
        <v>1.2453300124533002</v>
      </c>
      <c r="AV51" s="36">
        <f t="shared" si="74"/>
        <v>1.2453300124533002</v>
      </c>
      <c r="AW51" s="36">
        <f t="shared" si="74"/>
        <v>1.8484288354898335</v>
      </c>
      <c r="AX51" s="36">
        <f t="shared" si="74"/>
        <v>1.8484288354898335</v>
      </c>
      <c r="AY51" s="36">
        <f t="shared" si="74"/>
        <v>1.8484288354898335</v>
      </c>
      <c r="AZ51" s="36">
        <f t="shared" si="74"/>
        <v>1.8484288354898335</v>
      </c>
      <c r="BA51" s="36">
        <f t="shared" si="74"/>
        <v>1.8484288354898335</v>
      </c>
      <c r="BB51" s="36">
        <f t="shared" si="74"/>
        <v>1.3642564802182811</v>
      </c>
      <c r="BC51" s="36">
        <f t="shared" si="74"/>
        <v>1.3642564802182811</v>
      </c>
      <c r="BD51" s="36">
        <f t="shared" si="74"/>
        <v>1.6750418760469012</v>
      </c>
      <c r="BE51" s="36">
        <f t="shared" si="74"/>
        <v>1.6750418760469012</v>
      </c>
      <c r="BF51" s="36">
        <f t="shared" si="74"/>
        <v>1.6750418760469012</v>
      </c>
      <c r="BG51" s="36">
        <f t="shared" si="74"/>
        <v>1.1049723756906076</v>
      </c>
      <c r="BH51" s="36">
        <f t="shared" si="74"/>
        <v>1.1049723756906076</v>
      </c>
      <c r="BI51" s="36">
        <f t="shared" si="74"/>
        <v>1.1049723756906076</v>
      </c>
      <c r="BJ51" s="36">
        <f t="shared" si="74"/>
        <v>2.2779043280182232</v>
      </c>
      <c r="BK51" s="36">
        <f t="shared" si="74"/>
        <v>2.2779043280182232</v>
      </c>
      <c r="BL51" s="36">
        <f t="shared" si="74"/>
        <v>2.2779043280182232</v>
      </c>
      <c r="BM51" s="36">
        <f t="shared" si="74"/>
        <v>2.2779043280182232</v>
      </c>
      <c r="BN51" s="36">
        <f t="shared" si="74"/>
        <v>2.2779043280182232</v>
      </c>
      <c r="BO51" s="36">
        <f t="shared" si="74"/>
        <v>0.59066745422327227</v>
      </c>
      <c r="BP51" s="36">
        <f t="shared" si="74"/>
        <v>0.59066745422327227</v>
      </c>
      <c r="BQ51" s="36">
        <f t="shared" si="74"/>
        <v>0.59066745422327227</v>
      </c>
      <c r="BR51" s="36">
        <f t="shared" si="74"/>
        <v>0.59066745422327227</v>
      </c>
      <c r="BS51" s="36">
        <f t="shared" si="74"/>
        <v>0.59066745422327227</v>
      </c>
      <c r="BT51" s="36">
        <f t="shared" si="74"/>
        <v>0.4351610095735422</v>
      </c>
      <c r="BU51" s="36">
        <f t="shared" ref="BU51:BY51" si="75">10/BU52</f>
        <v>0.4351610095735422</v>
      </c>
      <c r="BV51" s="36">
        <f t="shared" si="75"/>
        <v>0.4351610095735422</v>
      </c>
      <c r="BW51" s="36">
        <f t="shared" si="75"/>
        <v>0.4351610095735422</v>
      </c>
      <c r="BX51" s="36">
        <f t="shared" si="75"/>
        <v>0.4351610095735422</v>
      </c>
      <c r="BY51" s="36">
        <f t="shared" si="75"/>
        <v>0.65919578114700061</v>
      </c>
      <c r="BZ51" s="44">
        <f>SUM(F51:BW51)/67</f>
        <v>0.89414810976925541</v>
      </c>
      <c r="CA51" s="36"/>
    </row>
    <row r="52" spans="1:79" s="2" customFormat="1" x14ac:dyDescent="0.25">
      <c r="A52" s="40"/>
      <c r="B52" s="36" t="s">
        <v>322</v>
      </c>
      <c r="C52" s="36"/>
      <c r="D52" s="34"/>
      <c r="E52" s="34"/>
      <c r="F52" s="34"/>
      <c r="G52" s="34"/>
      <c r="H52" s="34"/>
      <c r="I52" s="34">
        <v>21.94</v>
      </c>
      <c r="J52" s="34">
        <v>21.94</v>
      </c>
      <c r="K52" s="34">
        <v>21.94</v>
      </c>
      <c r="L52" s="34">
        <v>21.94</v>
      </c>
      <c r="M52" s="34">
        <v>21.94</v>
      </c>
      <c r="N52" s="34">
        <v>21.94</v>
      </c>
      <c r="O52" s="34">
        <v>20.37</v>
      </c>
      <c r="P52" s="34">
        <v>20.37</v>
      </c>
      <c r="Q52" s="34">
        <v>20.37</v>
      </c>
      <c r="R52" s="34">
        <v>20.37</v>
      </c>
      <c r="S52" s="34">
        <v>20.37</v>
      </c>
      <c r="T52" s="34">
        <v>20.97</v>
      </c>
      <c r="U52" s="34">
        <v>20.97</v>
      </c>
      <c r="V52" s="34">
        <v>20.97</v>
      </c>
      <c r="W52" s="34">
        <v>20.97</v>
      </c>
      <c r="X52" s="34">
        <v>20.97</v>
      </c>
      <c r="Y52" s="34">
        <v>9.93</v>
      </c>
      <c r="Z52" s="34">
        <v>9.93</v>
      </c>
      <c r="AA52" s="34">
        <v>9.93</v>
      </c>
      <c r="AB52" s="34">
        <v>9.93</v>
      </c>
      <c r="AC52" s="34">
        <v>18.260000000000002</v>
      </c>
      <c r="AD52" s="34">
        <v>18.260000000000002</v>
      </c>
      <c r="AE52" s="34">
        <v>18.260000000000002</v>
      </c>
      <c r="AF52" s="34">
        <v>18.260000000000002</v>
      </c>
      <c r="AG52" s="34">
        <v>18.260000000000002</v>
      </c>
      <c r="AH52" s="34">
        <v>18.260000000000002</v>
      </c>
      <c r="AI52" s="34">
        <v>18.260000000000002</v>
      </c>
      <c r="AJ52" s="34">
        <v>18.260000000000002</v>
      </c>
      <c r="AK52" s="34">
        <v>18.260000000000002</v>
      </c>
      <c r="AL52" s="34">
        <v>19.11</v>
      </c>
      <c r="AM52" s="34">
        <v>19.11</v>
      </c>
      <c r="AN52" s="34">
        <v>19.11</v>
      </c>
      <c r="AO52" s="34">
        <v>19.11</v>
      </c>
      <c r="AP52" s="34">
        <v>20.84</v>
      </c>
      <c r="AQ52" s="34">
        <v>20.84</v>
      </c>
      <c r="AR52" s="34">
        <v>20.84</v>
      </c>
      <c r="AS52" s="34">
        <v>20.84</v>
      </c>
      <c r="AT52" s="34">
        <v>20.84</v>
      </c>
      <c r="AU52" s="34">
        <v>8.0299999999999994</v>
      </c>
      <c r="AV52" s="34">
        <v>8.0299999999999994</v>
      </c>
      <c r="AW52" s="34">
        <v>5.41</v>
      </c>
      <c r="AX52" s="34">
        <v>5.41</v>
      </c>
      <c r="AY52" s="34">
        <v>5.41</v>
      </c>
      <c r="AZ52" s="34">
        <v>5.41</v>
      </c>
      <c r="BA52" s="34">
        <v>5.41</v>
      </c>
      <c r="BB52" s="34">
        <v>7.33</v>
      </c>
      <c r="BC52" s="34">
        <v>7.33</v>
      </c>
      <c r="BD52" s="34">
        <v>5.97</v>
      </c>
      <c r="BE52" s="34">
        <v>5.97</v>
      </c>
      <c r="BF52" s="34">
        <v>5.97</v>
      </c>
      <c r="BG52" s="34">
        <v>9.0500000000000007</v>
      </c>
      <c r="BH52" s="34">
        <v>9.0500000000000007</v>
      </c>
      <c r="BI52" s="34">
        <v>9.0500000000000007</v>
      </c>
      <c r="BJ52" s="34">
        <v>4.3899999999999997</v>
      </c>
      <c r="BK52" s="34">
        <v>4.3899999999999997</v>
      </c>
      <c r="BL52" s="34">
        <v>4.3899999999999997</v>
      </c>
      <c r="BM52" s="34">
        <v>4.3899999999999997</v>
      </c>
      <c r="BN52" s="34">
        <v>4.3899999999999997</v>
      </c>
      <c r="BO52" s="34">
        <v>16.93</v>
      </c>
      <c r="BP52" s="34">
        <v>16.93</v>
      </c>
      <c r="BQ52" s="34">
        <v>16.93</v>
      </c>
      <c r="BR52" s="34">
        <v>16.93</v>
      </c>
      <c r="BS52" s="34">
        <v>16.93</v>
      </c>
      <c r="BT52" s="34">
        <v>22.98</v>
      </c>
      <c r="BU52" s="34">
        <v>22.98</v>
      </c>
      <c r="BV52" s="34">
        <v>22.98</v>
      </c>
      <c r="BW52" s="34">
        <v>22.98</v>
      </c>
      <c r="BX52" s="34">
        <v>22.98</v>
      </c>
      <c r="BY52" s="34">
        <v>15.17</v>
      </c>
      <c r="BZ52" s="44">
        <f>SUM(F52:BW52)/67</f>
        <v>15.289402985074625</v>
      </c>
      <c r="CA52" s="36"/>
    </row>
    <row r="53" spans="1:79" s="2" customFormat="1" x14ac:dyDescent="0.25">
      <c r="A53" s="40"/>
      <c r="B53" s="36" t="s">
        <v>269</v>
      </c>
      <c r="C53" s="36"/>
      <c r="D53" s="34"/>
      <c r="E53" s="34"/>
      <c r="F53" s="34"/>
      <c r="G53" s="34"/>
      <c r="H53" s="34"/>
      <c r="I53" s="34">
        <v>1.8</v>
      </c>
      <c r="J53" s="34">
        <v>1.8</v>
      </c>
      <c r="K53" s="34">
        <v>1.8</v>
      </c>
      <c r="L53" s="34">
        <v>1.8</v>
      </c>
      <c r="M53" s="34">
        <v>1.8</v>
      </c>
      <c r="N53" s="34">
        <v>1.8</v>
      </c>
      <c r="O53" s="34">
        <v>1.76</v>
      </c>
      <c r="P53" s="34">
        <v>1.76</v>
      </c>
      <c r="Q53" s="34">
        <v>1.76</v>
      </c>
      <c r="R53" s="34">
        <v>1.76</v>
      </c>
      <c r="S53" s="34">
        <v>1.76</v>
      </c>
      <c r="T53" s="34">
        <v>1.85</v>
      </c>
      <c r="U53" s="34">
        <v>1.85</v>
      </c>
      <c r="V53" s="34">
        <v>1.85</v>
      </c>
      <c r="W53" s="34">
        <v>1.85</v>
      </c>
      <c r="X53" s="34">
        <v>1.85</v>
      </c>
      <c r="Y53" s="34">
        <v>3.16</v>
      </c>
      <c r="Z53" s="34">
        <v>3.16</v>
      </c>
      <c r="AA53" s="34">
        <v>3.16</v>
      </c>
      <c r="AB53" s="34">
        <v>3.16</v>
      </c>
      <c r="AC53" s="34">
        <v>2.12</v>
      </c>
      <c r="AD53" s="34">
        <v>2.12</v>
      </c>
      <c r="AE53" s="34">
        <v>2.12</v>
      </c>
      <c r="AF53" s="34">
        <v>2.12</v>
      </c>
      <c r="AG53" s="34">
        <v>2.12</v>
      </c>
      <c r="AH53" s="34">
        <v>2.12</v>
      </c>
      <c r="AI53" s="34">
        <v>2.12</v>
      </c>
      <c r="AJ53" s="34">
        <v>2.12</v>
      </c>
      <c r="AK53" s="34">
        <v>2.12</v>
      </c>
      <c r="AL53" s="34">
        <v>2.17</v>
      </c>
      <c r="AM53" s="34">
        <v>2.17</v>
      </c>
      <c r="AN53" s="34">
        <v>2.17</v>
      </c>
      <c r="AO53" s="34">
        <v>2.17</v>
      </c>
      <c r="AP53" s="34">
        <v>1.69</v>
      </c>
      <c r="AQ53" s="34">
        <v>1.69</v>
      </c>
      <c r="AR53" s="34">
        <v>1.69</v>
      </c>
      <c r="AS53" s="34">
        <v>1.69</v>
      </c>
      <c r="AT53" s="34">
        <v>1.69</v>
      </c>
      <c r="AU53" s="34">
        <v>4.1399999999999997</v>
      </c>
      <c r="AV53" s="34">
        <v>4.1399999999999997</v>
      </c>
      <c r="AW53" s="34">
        <v>3.65</v>
      </c>
      <c r="AX53" s="34">
        <v>3.65</v>
      </c>
      <c r="AY53" s="34">
        <v>3.65</v>
      </c>
      <c r="AZ53" s="34">
        <v>3.65</v>
      </c>
      <c r="BA53" s="34">
        <v>3.65</v>
      </c>
      <c r="BB53" s="34">
        <v>5.83</v>
      </c>
      <c r="BC53" s="34">
        <v>5.83</v>
      </c>
      <c r="BD53" s="34">
        <v>5.33</v>
      </c>
      <c r="BE53" s="34">
        <v>5.33</v>
      </c>
      <c r="BF53" s="34">
        <v>5.33</v>
      </c>
      <c r="BG53" s="34">
        <v>5.97</v>
      </c>
      <c r="BH53" s="34">
        <v>5.97</v>
      </c>
      <c r="BI53" s="34">
        <v>5.97</v>
      </c>
      <c r="BJ53" s="34">
        <v>6.54</v>
      </c>
      <c r="BK53" s="34">
        <v>6.54</v>
      </c>
      <c r="BL53" s="34">
        <v>6.54</v>
      </c>
      <c r="BM53" s="34">
        <v>6.54</v>
      </c>
      <c r="BN53" s="34">
        <v>6.54</v>
      </c>
      <c r="BO53" s="34">
        <v>5.0199999999999996</v>
      </c>
      <c r="BP53" s="34">
        <v>5.0199999999999996</v>
      </c>
      <c r="BQ53" s="34">
        <v>5.0199999999999996</v>
      </c>
      <c r="BR53" s="34">
        <v>5.0199999999999996</v>
      </c>
      <c r="BS53" s="34">
        <v>5.0199999999999996</v>
      </c>
      <c r="BT53" s="34">
        <v>3.44</v>
      </c>
      <c r="BU53" s="34">
        <v>3.44</v>
      </c>
      <c r="BV53" s="34">
        <v>3.44</v>
      </c>
      <c r="BW53" s="34">
        <v>3.44</v>
      </c>
      <c r="BX53" s="34">
        <v>3.44</v>
      </c>
      <c r="BY53" s="34">
        <v>3.03</v>
      </c>
      <c r="BZ53" s="44">
        <f>SUM(F53:BW53)/67</f>
        <v>3.303731343283582</v>
      </c>
      <c r="CA53" s="36"/>
    </row>
    <row r="54" spans="1:79" s="2" customFormat="1" x14ac:dyDescent="0.25">
      <c r="A54" s="40"/>
      <c r="B54" s="36" t="s">
        <v>397</v>
      </c>
      <c r="C54" s="36"/>
      <c r="D54" s="34"/>
      <c r="E54" s="34"/>
      <c r="F54" s="34"/>
      <c r="G54" s="34">
        <v>2</v>
      </c>
      <c r="H54" s="34">
        <v>0</v>
      </c>
      <c r="I54" s="34">
        <v>0</v>
      </c>
      <c r="J54" s="34">
        <v>2</v>
      </c>
      <c r="K54" s="34">
        <v>2</v>
      </c>
      <c r="L54" s="34">
        <v>2</v>
      </c>
      <c r="M54" s="34">
        <v>2</v>
      </c>
      <c r="N54" s="34">
        <v>2</v>
      </c>
      <c r="O54" s="34">
        <v>2</v>
      </c>
      <c r="P54" s="34">
        <v>2</v>
      </c>
      <c r="Q54" s="34">
        <v>2</v>
      </c>
      <c r="R54" s="34">
        <v>2</v>
      </c>
      <c r="S54" s="34">
        <v>2</v>
      </c>
      <c r="T54" s="34">
        <v>2</v>
      </c>
      <c r="U54" s="34">
        <v>2</v>
      </c>
      <c r="V54" s="34">
        <v>2</v>
      </c>
      <c r="W54" s="34">
        <v>2</v>
      </c>
      <c r="X54" s="34">
        <v>2</v>
      </c>
      <c r="Y54" s="34">
        <v>2</v>
      </c>
      <c r="Z54" s="34">
        <v>3</v>
      </c>
      <c r="AA54" s="34">
        <v>3</v>
      </c>
      <c r="AB54" s="34">
        <v>3</v>
      </c>
      <c r="AC54" s="34">
        <v>3</v>
      </c>
      <c r="AD54" s="34">
        <v>3</v>
      </c>
      <c r="AE54" s="34">
        <v>3</v>
      </c>
      <c r="AF54" s="34">
        <v>3</v>
      </c>
      <c r="AG54" s="34">
        <v>3</v>
      </c>
      <c r="AH54" s="34">
        <v>3</v>
      </c>
      <c r="AI54" s="34">
        <v>3</v>
      </c>
      <c r="AJ54" s="34">
        <v>3</v>
      </c>
      <c r="AK54" s="34">
        <v>3</v>
      </c>
      <c r="AL54" s="34">
        <v>3</v>
      </c>
      <c r="AM54" s="34">
        <v>3</v>
      </c>
      <c r="AN54" s="34">
        <v>3</v>
      </c>
      <c r="AO54" s="34">
        <v>7</v>
      </c>
      <c r="AP54" s="34">
        <v>5</v>
      </c>
      <c r="AQ54" s="34">
        <v>5</v>
      </c>
      <c r="AR54" s="34">
        <v>5</v>
      </c>
      <c r="AS54" s="34">
        <v>5</v>
      </c>
      <c r="AT54" s="34">
        <v>5</v>
      </c>
      <c r="AU54" s="34">
        <v>5</v>
      </c>
      <c r="AV54" s="34">
        <v>8</v>
      </c>
      <c r="AW54" s="34">
        <v>10</v>
      </c>
      <c r="AX54" s="34">
        <v>10</v>
      </c>
      <c r="AY54" s="34">
        <v>10</v>
      </c>
      <c r="AZ54" s="34">
        <v>7</v>
      </c>
      <c r="BA54" s="34">
        <v>7</v>
      </c>
      <c r="BB54" s="34">
        <v>7</v>
      </c>
      <c r="BC54" s="34">
        <v>7</v>
      </c>
      <c r="BD54" s="34">
        <v>7</v>
      </c>
      <c r="BE54" s="34">
        <v>7</v>
      </c>
      <c r="BF54" s="34">
        <v>7</v>
      </c>
      <c r="BG54" s="34">
        <v>9</v>
      </c>
      <c r="BH54" s="34">
        <v>9</v>
      </c>
      <c r="BI54" s="34">
        <v>7</v>
      </c>
      <c r="BJ54" s="34">
        <v>7</v>
      </c>
      <c r="BK54" s="34">
        <v>7</v>
      </c>
      <c r="BL54" s="34">
        <v>7</v>
      </c>
      <c r="BM54" s="34">
        <v>7</v>
      </c>
      <c r="BN54" s="34">
        <v>7</v>
      </c>
      <c r="BO54" s="34">
        <v>7</v>
      </c>
      <c r="BP54" s="34">
        <v>7</v>
      </c>
      <c r="BQ54" s="34">
        <v>7</v>
      </c>
      <c r="BR54" s="34">
        <v>7</v>
      </c>
      <c r="BS54" s="34">
        <v>7</v>
      </c>
      <c r="BT54" s="34">
        <v>7</v>
      </c>
      <c r="BU54" s="34">
        <v>5</v>
      </c>
      <c r="BV54" s="34">
        <v>5</v>
      </c>
      <c r="BW54" s="34">
        <v>5</v>
      </c>
      <c r="BX54" s="34">
        <v>5</v>
      </c>
      <c r="BY54" s="34"/>
      <c r="BZ54" s="44">
        <f t="shared" ref="BZ54:BZ55" si="76">SUM(F54:BW54)/67</f>
        <v>4.7761194029850742</v>
      </c>
      <c r="CA54" s="36"/>
    </row>
    <row r="55" spans="1:79" x14ac:dyDescent="0.25">
      <c r="A55" s="33"/>
      <c r="B55" s="34" t="s">
        <v>403</v>
      </c>
      <c r="C55" s="34"/>
      <c r="D55" s="34"/>
      <c r="E55" s="34"/>
      <c r="F55" s="34">
        <v>3</v>
      </c>
      <c r="G55" s="34">
        <v>3</v>
      </c>
      <c r="H55" s="34">
        <v>3</v>
      </c>
      <c r="I55" s="34">
        <v>3</v>
      </c>
      <c r="J55" s="34">
        <v>3</v>
      </c>
      <c r="K55" s="34">
        <v>1</v>
      </c>
      <c r="L55" s="34">
        <v>1</v>
      </c>
      <c r="M55" s="34">
        <v>1</v>
      </c>
      <c r="N55" s="34">
        <v>1</v>
      </c>
      <c r="O55" s="34">
        <v>1</v>
      </c>
      <c r="P55" s="34">
        <v>1</v>
      </c>
      <c r="Q55" s="34">
        <v>1</v>
      </c>
      <c r="R55" s="34">
        <v>1</v>
      </c>
      <c r="S55" s="34">
        <v>1</v>
      </c>
      <c r="T55" s="34">
        <v>1</v>
      </c>
      <c r="U55" s="34">
        <v>1</v>
      </c>
      <c r="V55" s="34">
        <v>1</v>
      </c>
      <c r="W55" s="34">
        <v>1</v>
      </c>
      <c r="X55" s="34">
        <v>1</v>
      </c>
      <c r="Y55" s="34">
        <v>1</v>
      </c>
      <c r="Z55" s="34">
        <v>1</v>
      </c>
      <c r="AA55" s="34">
        <v>1</v>
      </c>
      <c r="AB55" s="34">
        <v>1</v>
      </c>
      <c r="AC55" s="34">
        <v>1</v>
      </c>
      <c r="AD55" s="34">
        <v>1</v>
      </c>
      <c r="AE55" s="34">
        <v>1</v>
      </c>
      <c r="AF55" s="34">
        <v>1</v>
      </c>
      <c r="AG55" s="34">
        <v>1</v>
      </c>
      <c r="AH55" s="34">
        <v>1</v>
      </c>
      <c r="AI55" s="34">
        <v>2</v>
      </c>
      <c r="AJ55" s="34">
        <v>2</v>
      </c>
      <c r="AK55" s="34">
        <v>2</v>
      </c>
      <c r="AL55" s="34">
        <v>1</v>
      </c>
      <c r="AM55" s="34">
        <v>1</v>
      </c>
      <c r="AN55" s="34">
        <v>1</v>
      </c>
      <c r="AO55" s="34">
        <v>1</v>
      </c>
      <c r="AP55" s="34">
        <v>1</v>
      </c>
      <c r="AQ55" s="34">
        <v>1</v>
      </c>
      <c r="AR55" s="34">
        <v>1</v>
      </c>
      <c r="AS55" s="34">
        <v>1</v>
      </c>
      <c r="AT55" s="34">
        <v>1</v>
      </c>
      <c r="AU55" s="34">
        <v>1</v>
      </c>
      <c r="AV55" s="34">
        <v>2</v>
      </c>
      <c r="AW55" s="34">
        <v>1</v>
      </c>
      <c r="AX55" s="34">
        <v>1</v>
      </c>
      <c r="AY55" s="34">
        <v>1</v>
      </c>
      <c r="AZ55" s="34">
        <v>1</v>
      </c>
      <c r="BA55" s="34">
        <v>1</v>
      </c>
      <c r="BB55" s="34">
        <v>2</v>
      </c>
      <c r="BC55" s="34">
        <v>2</v>
      </c>
      <c r="BD55" s="34">
        <v>2</v>
      </c>
      <c r="BE55" s="34">
        <v>2</v>
      </c>
      <c r="BF55" s="34">
        <v>2</v>
      </c>
      <c r="BG55" s="34">
        <v>2</v>
      </c>
      <c r="BH55" s="34">
        <v>2</v>
      </c>
      <c r="BI55" s="34">
        <v>2</v>
      </c>
      <c r="BJ55" s="34">
        <v>2</v>
      </c>
      <c r="BK55" s="34">
        <v>2</v>
      </c>
      <c r="BL55" s="34">
        <v>2</v>
      </c>
      <c r="BM55" s="34">
        <v>2</v>
      </c>
      <c r="BN55" s="34">
        <v>2</v>
      </c>
      <c r="BO55" s="34">
        <v>2</v>
      </c>
      <c r="BP55" s="34">
        <v>2</v>
      </c>
      <c r="BQ55" s="34">
        <v>2</v>
      </c>
      <c r="BR55" s="34">
        <v>2</v>
      </c>
      <c r="BS55" s="34">
        <v>2</v>
      </c>
      <c r="BT55" s="34">
        <v>3</v>
      </c>
      <c r="BU55" s="34">
        <v>3</v>
      </c>
      <c r="BV55" s="34">
        <v>3</v>
      </c>
      <c r="BW55" s="34">
        <v>3</v>
      </c>
      <c r="BX55" s="34">
        <v>3</v>
      </c>
      <c r="BY55" s="34">
        <v>3</v>
      </c>
      <c r="BZ55" s="44">
        <f t="shared" si="76"/>
        <v>1.6417910447761195</v>
      </c>
    </row>
    <row r="56" spans="1:79" s="2" customFormat="1" x14ac:dyDescent="0.25">
      <c r="A56" s="40"/>
      <c r="B56" s="36" t="s">
        <v>189</v>
      </c>
      <c r="C56" s="36"/>
      <c r="D56" s="34"/>
      <c r="E56" s="34">
        <v>9</v>
      </c>
      <c r="F56" s="34">
        <f t="shared" si="52"/>
        <v>9</v>
      </c>
      <c r="G56" s="34">
        <f t="shared" si="52"/>
        <v>9</v>
      </c>
      <c r="H56" s="34">
        <f>G56</f>
        <v>9</v>
      </c>
      <c r="I56" s="34">
        <f t="shared" si="52"/>
        <v>9</v>
      </c>
      <c r="J56" s="34">
        <f t="shared" si="52"/>
        <v>9</v>
      </c>
      <c r="K56" s="34">
        <f t="shared" si="52"/>
        <v>9</v>
      </c>
      <c r="L56" s="34">
        <f t="shared" si="52"/>
        <v>9</v>
      </c>
      <c r="M56" s="34">
        <f t="shared" si="52"/>
        <v>9</v>
      </c>
      <c r="N56" s="34">
        <f t="shared" si="52"/>
        <v>9</v>
      </c>
      <c r="O56" s="34">
        <f t="shared" si="52"/>
        <v>9</v>
      </c>
      <c r="P56" s="34">
        <f t="shared" si="52"/>
        <v>9</v>
      </c>
      <c r="Q56" s="34">
        <f t="shared" si="52"/>
        <v>9</v>
      </c>
      <c r="R56" s="34">
        <f t="shared" si="52"/>
        <v>9</v>
      </c>
      <c r="S56" s="34">
        <f t="shared" si="52"/>
        <v>9</v>
      </c>
      <c r="T56" s="34">
        <f t="shared" si="52"/>
        <v>9</v>
      </c>
      <c r="U56" s="34">
        <f t="shared" si="52"/>
        <v>9</v>
      </c>
      <c r="V56" s="34">
        <f t="shared" si="52"/>
        <v>9</v>
      </c>
      <c r="W56" s="34">
        <f t="shared" si="52"/>
        <v>9</v>
      </c>
      <c r="X56" s="34">
        <f t="shared" si="52"/>
        <v>9</v>
      </c>
      <c r="Y56" s="34">
        <f t="shared" si="52"/>
        <v>9</v>
      </c>
      <c r="Z56" s="34">
        <f t="shared" si="52"/>
        <v>9</v>
      </c>
      <c r="AA56" s="34">
        <f t="shared" si="52"/>
        <v>9</v>
      </c>
      <c r="AB56" s="34">
        <f t="shared" si="52"/>
        <v>9</v>
      </c>
      <c r="AC56" s="34">
        <f t="shared" si="52"/>
        <v>9</v>
      </c>
      <c r="AD56" s="34">
        <f t="shared" si="52"/>
        <v>9</v>
      </c>
      <c r="AE56" s="34">
        <f t="shared" si="52"/>
        <v>9</v>
      </c>
      <c r="AF56" s="34">
        <f t="shared" si="52"/>
        <v>9</v>
      </c>
      <c r="AG56" s="34">
        <v>7</v>
      </c>
      <c r="AH56" s="34">
        <f t="shared" si="52"/>
        <v>7</v>
      </c>
      <c r="AI56" s="34">
        <v>8</v>
      </c>
      <c r="AJ56" s="34">
        <f t="shared" si="52"/>
        <v>8</v>
      </c>
      <c r="AK56" s="34">
        <f t="shared" si="52"/>
        <v>8</v>
      </c>
      <c r="AL56" s="34">
        <f t="shared" si="52"/>
        <v>8</v>
      </c>
      <c r="AM56" s="34">
        <f t="shared" si="52"/>
        <v>8</v>
      </c>
      <c r="AN56" s="34">
        <f t="shared" si="52"/>
        <v>8</v>
      </c>
      <c r="AO56" s="34">
        <f t="shared" si="52"/>
        <v>8</v>
      </c>
      <c r="AP56" s="34">
        <f t="shared" si="52"/>
        <v>8</v>
      </c>
      <c r="AQ56" s="34">
        <f t="shared" si="52"/>
        <v>8</v>
      </c>
      <c r="AR56" s="34">
        <f t="shared" si="52"/>
        <v>8</v>
      </c>
      <c r="AS56" s="34">
        <f t="shared" si="52"/>
        <v>8</v>
      </c>
      <c r="AT56" s="34">
        <f t="shared" si="52"/>
        <v>8</v>
      </c>
      <c r="AU56" s="34">
        <f t="shared" si="52"/>
        <v>8</v>
      </c>
      <c r="AV56" s="34">
        <f t="shared" si="52"/>
        <v>8</v>
      </c>
      <c r="AW56" s="34">
        <f t="shared" si="52"/>
        <v>8</v>
      </c>
      <c r="AX56" s="34">
        <f t="shared" si="52"/>
        <v>8</v>
      </c>
      <c r="AY56" s="34">
        <f t="shared" si="52"/>
        <v>8</v>
      </c>
      <c r="AZ56" s="34">
        <f t="shared" si="52"/>
        <v>8</v>
      </c>
      <c r="BA56" s="34">
        <v>9</v>
      </c>
      <c r="BB56" s="34">
        <f t="shared" si="52"/>
        <v>9</v>
      </c>
      <c r="BC56" s="34">
        <f t="shared" si="52"/>
        <v>9</v>
      </c>
      <c r="BD56" s="34">
        <f t="shared" si="52"/>
        <v>9</v>
      </c>
      <c r="BE56" s="34">
        <f t="shared" si="52"/>
        <v>9</v>
      </c>
      <c r="BF56" s="34">
        <f t="shared" si="52"/>
        <v>9</v>
      </c>
      <c r="BG56" s="34">
        <f t="shared" si="52"/>
        <v>9</v>
      </c>
      <c r="BH56" s="34">
        <f t="shared" si="52"/>
        <v>9</v>
      </c>
      <c r="BI56" s="34">
        <f t="shared" si="52"/>
        <v>9</v>
      </c>
      <c r="BJ56" s="34">
        <f t="shared" si="52"/>
        <v>9</v>
      </c>
      <c r="BK56" s="34">
        <f t="shared" si="52"/>
        <v>9</v>
      </c>
      <c r="BL56" s="34">
        <f t="shared" si="52"/>
        <v>9</v>
      </c>
      <c r="BM56" s="34">
        <f t="shared" si="52"/>
        <v>9</v>
      </c>
      <c r="BN56" s="34">
        <f t="shared" si="52"/>
        <v>9</v>
      </c>
      <c r="BO56" s="34">
        <f t="shared" si="52"/>
        <v>9</v>
      </c>
      <c r="BP56" s="34">
        <f t="shared" si="52"/>
        <v>9</v>
      </c>
      <c r="BQ56" s="34">
        <f t="shared" si="52"/>
        <v>9</v>
      </c>
      <c r="BR56" s="34">
        <f t="shared" si="53"/>
        <v>9</v>
      </c>
      <c r="BS56" s="34">
        <f t="shared" si="53"/>
        <v>9</v>
      </c>
      <c r="BT56" s="34">
        <f t="shared" si="53"/>
        <v>9</v>
      </c>
      <c r="BU56" s="34">
        <f t="shared" si="53"/>
        <v>9</v>
      </c>
      <c r="BV56" s="34">
        <v>9</v>
      </c>
      <c r="BW56" s="34">
        <v>9</v>
      </c>
      <c r="BX56" s="34">
        <v>9</v>
      </c>
      <c r="BY56" s="34"/>
      <c r="BZ56" s="44">
        <f>SUM(F56:BW56)/70</f>
        <v>8.6857142857142851</v>
      </c>
      <c r="CA56" s="36"/>
    </row>
    <row r="57" spans="1:79" s="5" customFormat="1" x14ac:dyDescent="0.25">
      <c r="A57" s="37" t="s">
        <v>193</v>
      </c>
      <c r="B57" s="38" t="s">
        <v>188</v>
      </c>
      <c r="C57" s="38">
        <f>(Indonesia!C6)*2.5</f>
        <v>-2.5</v>
      </c>
      <c r="D57" s="38">
        <f t="shared" ref="D57:S65" si="77">C57</f>
        <v>-2.5</v>
      </c>
      <c r="E57" s="38">
        <f t="shared" si="77"/>
        <v>-2.5</v>
      </c>
      <c r="F57" s="38">
        <f t="shared" si="77"/>
        <v>-2.5</v>
      </c>
      <c r="G57" s="38">
        <f>Indonesia!E6</f>
        <v>2.5</v>
      </c>
      <c r="H57" s="38">
        <f>Indonesia!G6*2.5</f>
        <v>-2.5</v>
      </c>
      <c r="I57" s="38">
        <f t="shared" si="77"/>
        <v>-2.5</v>
      </c>
      <c r="J57" s="38">
        <f t="shared" si="77"/>
        <v>-2.5</v>
      </c>
      <c r="K57" s="38">
        <f t="shared" si="77"/>
        <v>-2.5</v>
      </c>
      <c r="L57" s="38">
        <f t="shared" si="77"/>
        <v>-2.5</v>
      </c>
      <c r="M57" s="38">
        <f t="shared" si="77"/>
        <v>-2.5</v>
      </c>
      <c r="N57" s="38">
        <f t="shared" si="77"/>
        <v>-2.5</v>
      </c>
      <c r="O57" s="38">
        <f t="shared" si="77"/>
        <v>-2.5</v>
      </c>
      <c r="P57" s="38">
        <f t="shared" si="77"/>
        <v>-2.5</v>
      </c>
      <c r="Q57" s="38">
        <f>Indonesia!I6*2.5</f>
        <v>-1.25</v>
      </c>
      <c r="R57" s="38">
        <f t="shared" si="77"/>
        <v>-1.25</v>
      </c>
      <c r="S57" s="38">
        <f t="shared" si="77"/>
        <v>-1.25</v>
      </c>
      <c r="T57" s="38">
        <f t="shared" si="52"/>
        <v>-1.25</v>
      </c>
      <c r="U57" s="38">
        <f t="shared" si="52"/>
        <v>-1.25</v>
      </c>
      <c r="V57" s="38">
        <f t="shared" si="52"/>
        <v>-1.25</v>
      </c>
      <c r="W57" s="38">
        <f t="shared" si="52"/>
        <v>-1.25</v>
      </c>
      <c r="X57" s="38">
        <f t="shared" si="52"/>
        <v>-1.25</v>
      </c>
      <c r="Y57" s="38">
        <f t="shared" si="52"/>
        <v>-1.25</v>
      </c>
      <c r="Z57" s="38">
        <f t="shared" si="52"/>
        <v>-1.25</v>
      </c>
      <c r="AA57" s="38">
        <f t="shared" si="52"/>
        <v>-1.25</v>
      </c>
      <c r="AB57" s="38">
        <f t="shared" si="52"/>
        <v>-1.25</v>
      </c>
      <c r="AC57" s="38">
        <f t="shared" si="52"/>
        <v>-1.25</v>
      </c>
      <c r="AD57" s="38">
        <f t="shared" si="52"/>
        <v>-1.25</v>
      </c>
      <c r="AE57" s="38">
        <f t="shared" si="52"/>
        <v>-1.25</v>
      </c>
      <c r="AF57" s="38">
        <f t="shared" si="52"/>
        <v>-1.25</v>
      </c>
      <c r="AG57" s="38">
        <f t="shared" si="52"/>
        <v>-1.25</v>
      </c>
      <c r="AH57" s="38">
        <f t="shared" si="52"/>
        <v>-1.25</v>
      </c>
      <c r="AI57" s="38">
        <f t="shared" si="52"/>
        <v>-1.25</v>
      </c>
      <c r="AJ57" s="38">
        <f t="shared" ref="AJ57:BU74" si="78">AI57</f>
        <v>-1.25</v>
      </c>
      <c r="AK57" s="38">
        <f t="shared" si="78"/>
        <v>-1.25</v>
      </c>
      <c r="AL57" s="38">
        <f t="shared" si="78"/>
        <v>-1.25</v>
      </c>
      <c r="AM57" s="38">
        <f t="shared" si="78"/>
        <v>-1.25</v>
      </c>
      <c r="AN57" s="38">
        <f t="shared" si="78"/>
        <v>-1.25</v>
      </c>
      <c r="AO57" s="38">
        <f t="shared" si="78"/>
        <v>-1.25</v>
      </c>
      <c r="AP57" s="38">
        <f t="shared" si="78"/>
        <v>-1.25</v>
      </c>
      <c r="AQ57" s="38">
        <f t="shared" si="78"/>
        <v>-1.25</v>
      </c>
      <c r="AR57" s="38">
        <f t="shared" si="78"/>
        <v>-1.25</v>
      </c>
      <c r="AS57" s="38">
        <f t="shared" si="78"/>
        <v>-1.25</v>
      </c>
      <c r="AT57" s="38">
        <f t="shared" si="78"/>
        <v>-1.25</v>
      </c>
      <c r="AU57" s="38">
        <f t="shared" si="78"/>
        <v>-1.25</v>
      </c>
      <c r="AV57" s="38">
        <f t="shared" si="78"/>
        <v>-1.25</v>
      </c>
      <c r="AW57" s="38">
        <f t="shared" si="78"/>
        <v>-1.25</v>
      </c>
      <c r="AX57" s="38">
        <f t="shared" si="78"/>
        <v>-1.25</v>
      </c>
      <c r="AY57" s="38">
        <f t="shared" si="78"/>
        <v>-1.25</v>
      </c>
      <c r="AZ57" s="38">
        <f t="shared" si="78"/>
        <v>-1.25</v>
      </c>
      <c r="BA57" s="38">
        <f t="shared" si="78"/>
        <v>-1.25</v>
      </c>
      <c r="BB57" s="38">
        <f t="shared" si="78"/>
        <v>-1.25</v>
      </c>
      <c r="BC57" s="38">
        <f t="shared" si="78"/>
        <v>-1.25</v>
      </c>
      <c r="BD57" s="38">
        <f t="shared" si="78"/>
        <v>-1.25</v>
      </c>
      <c r="BE57" s="38">
        <f>Indonesia!K6*2.5</f>
        <v>-1.25</v>
      </c>
      <c r="BF57" s="38">
        <f>Indonesia!M6*2.5</f>
        <v>2.5</v>
      </c>
      <c r="BG57" s="38">
        <f>Indonesia!O6*2.5</f>
        <v>4.375</v>
      </c>
      <c r="BH57" s="38">
        <f>Indonesia!Q6*2.5</f>
        <v>4.375</v>
      </c>
      <c r="BI57" s="38">
        <f t="shared" si="78"/>
        <v>4.375</v>
      </c>
      <c r="BJ57" s="38">
        <f t="shared" si="78"/>
        <v>4.375</v>
      </c>
      <c r="BK57" s="38">
        <f t="shared" si="78"/>
        <v>4.375</v>
      </c>
      <c r="BL57" s="38">
        <f t="shared" si="78"/>
        <v>4.375</v>
      </c>
      <c r="BM57" s="38">
        <f t="shared" si="78"/>
        <v>4.375</v>
      </c>
      <c r="BN57" s="38">
        <f t="shared" si="78"/>
        <v>4.375</v>
      </c>
      <c r="BO57" s="38">
        <f t="shared" si="78"/>
        <v>4.375</v>
      </c>
      <c r="BP57" s="38">
        <f t="shared" si="78"/>
        <v>4.375</v>
      </c>
      <c r="BQ57" s="38">
        <f t="shared" si="78"/>
        <v>4.375</v>
      </c>
      <c r="BR57" s="38">
        <f t="shared" si="78"/>
        <v>4.375</v>
      </c>
      <c r="BS57" s="38">
        <f t="shared" si="78"/>
        <v>4.375</v>
      </c>
      <c r="BT57" s="38">
        <f t="shared" si="78"/>
        <v>4.375</v>
      </c>
      <c r="BU57" s="38">
        <f t="shared" si="78"/>
        <v>4.375</v>
      </c>
      <c r="BV57" s="38">
        <f>BU57</f>
        <v>4.375</v>
      </c>
      <c r="BW57" s="38">
        <f>BV57</f>
        <v>4.375</v>
      </c>
      <c r="BX57" s="38">
        <f t="shared" ref="BX57:BY58" si="79">BW57</f>
        <v>4.375</v>
      </c>
      <c r="BY57" s="38">
        <f t="shared" si="79"/>
        <v>4.375</v>
      </c>
      <c r="BZ57" s="39">
        <f>SUM(F57:BW57)/70</f>
        <v>4.4642857142857144E-2</v>
      </c>
      <c r="CA57" s="38"/>
    </row>
    <row r="58" spans="1:79" s="2" customFormat="1" x14ac:dyDescent="0.25">
      <c r="A58" s="40"/>
      <c r="B58" s="36" t="s">
        <v>295</v>
      </c>
      <c r="C58" s="36">
        <f>Indonesia!C9</f>
        <v>0</v>
      </c>
      <c r="D58" s="36">
        <f t="shared" si="77"/>
        <v>0</v>
      </c>
      <c r="E58" s="36">
        <f t="shared" si="77"/>
        <v>0</v>
      </c>
      <c r="F58" s="36">
        <f t="shared" si="77"/>
        <v>0</v>
      </c>
      <c r="G58" s="36">
        <f>Indonesia!E9</f>
        <v>0</v>
      </c>
      <c r="H58" s="36">
        <f>Indonesia!G9</f>
        <v>0</v>
      </c>
      <c r="I58" s="36">
        <f t="shared" si="77"/>
        <v>0</v>
      </c>
      <c r="J58" s="36">
        <f t="shared" si="77"/>
        <v>0</v>
      </c>
      <c r="K58" s="36">
        <f t="shared" si="77"/>
        <v>0</v>
      </c>
      <c r="L58" s="36">
        <f t="shared" si="77"/>
        <v>0</v>
      </c>
      <c r="M58" s="36">
        <f t="shared" si="77"/>
        <v>0</v>
      </c>
      <c r="N58" s="36">
        <f t="shared" si="77"/>
        <v>0</v>
      </c>
      <c r="O58" s="36">
        <f t="shared" si="77"/>
        <v>0</v>
      </c>
      <c r="P58" s="36">
        <f t="shared" si="77"/>
        <v>0</v>
      </c>
      <c r="Q58" s="36">
        <f>Indonesia!I9</f>
        <v>0</v>
      </c>
      <c r="R58" s="36">
        <f t="shared" si="77"/>
        <v>0</v>
      </c>
      <c r="S58" s="36">
        <f t="shared" si="77"/>
        <v>0</v>
      </c>
      <c r="T58" s="36">
        <f t="shared" ref="T58:BP65" si="80">S58</f>
        <v>0</v>
      </c>
      <c r="U58" s="36">
        <f t="shared" si="80"/>
        <v>0</v>
      </c>
      <c r="V58" s="36">
        <f t="shared" si="80"/>
        <v>0</v>
      </c>
      <c r="W58" s="36">
        <f t="shared" si="80"/>
        <v>0</v>
      </c>
      <c r="X58" s="36">
        <f t="shared" si="80"/>
        <v>0</v>
      </c>
      <c r="Y58" s="36">
        <f t="shared" si="80"/>
        <v>0</v>
      </c>
      <c r="Z58" s="36">
        <f t="shared" si="80"/>
        <v>0</v>
      </c>
      <c r="AA58" s="36">
        <f t="shared" si="80"/>
        <v>0</v>
      </c>
      <c r="AB58" s="36">
        <f t="shared" si="80"/>
        <v>0</v>
      </c>
      <c r="AC58" s="36">
        <f t="shared" si="80"/>
        <v>0</v>
      </c>
      <c r="AD58" s="36">
        <f t="shared" si="80"/>
        <v>0</v>
      </c>
      <c r="AE58" s="36">
        <f t="shared" si="80"/>
        <v>0</v>
      </c>
      <c r="AF58" s="36">
        <f t="shared" si="80"/>
        <v>0</v>
      </c>
      <c r="AG58" s="36">
        <f t="shared" si="80"/>
        <v>0</v>
      </c>
      <c r="AH58" s="36">
        <f t="shared" si="80"/>
        <v>0</v>
      </c>
      <c r="AI58" s="36">
        <f t="shared" si="80"/>
        <v>0</v>
      </c>
      <c r="AJ58" s="36">
        <f t="shared" si="80"/>
        <v>0</v>
      </c>
      <c r="AK58" s="36">
        <f t="shared" si="80"/>
        <v>0</v>
      </c>
      <c r="AL58" s="36">
        <f t="shared" si="80"/>
        <v>0</v>
      </c>
      <c r="AM58" s="36">
        <f t="shared" si="80"/>
        <v>0</v>
      </c>
      <c r="AN58" s="36">
        <f t="shared" si="80"/>
        <v>0</v>
      </c>
      <c r="AO58" s="36">
        <f t="shared" si="80"/>
        <v>0</v>
      </c>
      <c r="AP58" s="36">
        <f t="shared" si="80"/>
        <v>0</v>
      </c>
      <c r="AQ58" s="36">
        <f t="shared" si="80"/>
        <v>0</v>
      </c>
      <c r="AR58" s="36">
        <f t="shared" si="80"/>
        <v>0</v>
      </c>
      <c r="AS58" s="36">
        <f t="shared" si="80"/>
        <v>0</v>
      </c>
      <c r="AT58" s="36">
        <f t="shared" si="80"/>
        <v>0</v>
      </c>
      <c r="AU58" s="36">
        <f t="shared" si="80"/>
        <v>0</v>
      </c>
      <c r="AV58" s="36">
        <f t="shared" si="80"/>
        <v>0</v>
      </c>
      <c r="AW58" s="36">
        <f t="shared" si="80"/>
        <v>0</v>
      </c>
      <c r="AX58" s="36">
        <f t="shared" si="80"/>
        <v>0</v>
      </c>
      <c r="AY58" s="36">
        <f t="shared" si="80"/>
        <v>0</v>
      </c>
      <c r="AZ58" s="36">
        <f t="shared" si="80"/>
        <v>0</v>
      </c>
      <c r="BA58" s="36">
        <f t="shared" si="80"/>
        <v>0</v>
      </c>
      <c r="BB58" s="36">
        <f t="shared" si="80"/>
        <v>0</v>
      </c>
      <c r="BC58" s="36">
        <f t="shared" si="80"/>
        <v>0</v>
      </c>
      <c r="BD58" s="36">
        <f t="shared" si="80"/>
        <v>0</v>
      </c>
      <c r="BE58" s="36">
        <f>Indonesia!K9</f>
        <v>1</v>
      </c>
      <c r="BF58" s="36">
        <f>Indonesia!M9</f>
        <v>1</v>
      </c>
      <c r="BG58" s="36">
        <v>3</v>
      </c>
      <c r="BH58" s="36">
        <v>3</v>
      </c>
      <c r="BI58" s="36">
        <v>3.1</v>
      </c>
      <c r="BJ58" s="36">
        <v>3.1</v>
      </c>
      <c r="BK58" s="36">
        <v>3.2</v>
      </c>
      <c r="BL58" s="36">
        <v>3.2</v>
      </c>
      <c r="BM58" s="36">
        <v>3.2</v>
      </c>
      <c r="BN58" s="36">
        <v>3.2</v>
      </c>
      <c r="BO58" s="36">
        <v>3.2</v>
      </c>
      <c r="BP58" s="36">
        <v>3.2</v>
      </c>
      <c r="BQ58" s="36">
        <v>3.2</v>
      </c>
      <c r="BR58" s="36">
        <v>3.2</v>
      </c>
      <c r="BS58" s="36">
        <v>3.2</v>
      </c>
      <c r="BT58" s="36">
        <v>3.2</v>
      </c>
      <c r="BU58" s="36">
        <v>3.2</v>
      </c>
      <c r="BV58" s="36">
        <v>3.2</v>
      </c>
      <c r="BW58" s="36">
        <v>3.2</v>
      </c>
      <c r="BX58" s="36">
        <f t="shared" si="79"/>
        <v>3.2</v>
      </c>
      <c r="BY58" s="36">
        <f t="shared" si="79"/>
        <v>3.2</v>
      </c>
      <c r="BZ58" s="44">
        <f>SUM(F58:BW58)/70</f>
        <v>0.79714285714285738</v>
      </c>
      <c r="CA58" s="36"/>
    </row>
    <row r="59" spans="1:79" s="2" customFormat="1" x14ac:dyDescent="0.25">
      <c r="A59" s="40"/>
      <c r="B59" s="36" t="s">
        <v>263</v>
      </c>
      <c r="C59" s="36">
        <v>0</v>
      </c>
      <c r="D59" s="36">
        <v>0</v>
      </c>
      <c r="E59" s="36">
        <v>0</v>
      </c>
      <c r="F59" s="36">
        <v>0</v>
      </c>
      <c r="G59" s="36">
        <v>0</v>
      </c>
      <c r="H59" s="36">
        <v>10</v>
      </c>
      <c r="I59" s="36">
        <v>10</v>
      </c>
      <c r="J59" s="36">
        <v>10</v>
      </c>
      <c r="K59" s="36">
        <v>10</v>
      </c>
      <c r="L59" s="36">
        <v>10</v>
      </c>
      <c r="M59" s="36">
        <v>10</v>
      </c>
      <c r="N59" s="36">
        <v>10</v>
      </c>
      <c r="O59" s="36">
        <v>10</v>
      </c>
      <c r="P59" s="36">
        <v>10</v>
      </c>
      <c r="Q59" s="36">
        <v>10</v>
      </c>
      <c r="R59" s="36">
        <v>10</v>
      </c>
      <c r="S59" s="36">
        <v>10</v>
      </c>
      <c r="T59" s="36">
        <v>10</v>
      </c>
      <c r="U59" s="36">
        <v>10</v>
      </c>
      <c r="V59" s="36">
        <v>10</v>
      </c>
      <c r="W59" s="36">
        <v>10</v>
      </c>
      <c r="X59" s="36">
        <v>10</v>
      </c>
      <c r="Y59" s="36">
        <v>10</v>
      </c>
      <c r="Z59" s="36">
        <v>10</v>
      </c>
      <c r="AA59" s="36">
        <v>10</v>
      </c>
      <c r="AB59" s="36">
        <v>10</v>
      </c>
      <c r="AC59" s="36">
        <v>10</v>
      </c>
      <c r="AD59" s="36">
        <v>10</v>
      </c>
      <c r="AE59" s="36">
        <v>10</v>
      </c>
      <c r="AF59" s="36">
        <v>10</v>
      </c>
      <c r="AG59" s="36">
        <v>10</v>
      </c>
      <c r="AH59" s="36">
        <v>10</v>
      </c>
      <c r="AI59" s="36">
        <v>10</v>
      </c>
      <c r="AJ59" s="36">
        <v>10</v>
      </c>
      <c r="AK59" s="36">
        <v>10</v>
      </c>
      <c r="AL59" s="36">
        <v>10</v>
      </c>
      <c r="AM59" s="36">
        <v>10</v>
      </c>
      <c r="AN59" s="36">
        <v>10</v>
      </c>
      <c r="AO59" s="36">
        <v>10</v>
      </c>
      <c r="AP59" s="36">
        <v>10</v>
      </c>
      <c r="AQ59" s="36">
        <v>10</v>
      </c>
      <c r="AR59" s="36">
        <v>10</v>
      </c>
      <c r="AS59" s="36">
        <v>10</v>
      </c>
      <c r="AT59" s="36">
        <v>10</v>
      </c>
      <c r="AU59" s="36">
        <v>10</v>
      </c>
      <c r="AV59" s="36">
        <v>10</v>
      </c>
      <c r="AW59" s="36">
        <v>10</v>
      </c>
      <c r="AX59" s="36">
        <v>10</v>
      </c>
      <c r="AY59" s="36">
        <v>10</v>
      </c>
      <c r="AZ59" s="36">
        <v>10</v>
      </c>
      <c r="BA59" s="36">
        <v>10</v>
      </c>
      <c r="BB59" s="36">
        <v>10</v>
      </c>
      <c r="BC59" s="36">
        <v>10</v>
      </c>
      <c r="BD59" s="36">
        <v>10</v>
      </c>
      <c r="BE59" s="36">
        <v>10</v>
      </c>
      <c r="BF59" s="36">
        <v>10</v>
      </c>
      <c r="BG59" s="36">
        <v>10</v>
      </c>
      <c r="BH59" s="36">
        <v>10</v>
      </c>
      <c r="BI59" s="36">
        <v>10</v>
      </c>
      <c r="BJ59" s="36">
        <v>10</v>
      </c>
      <c r="BK59" s="36">
        <v>10</v>
      </c>
      <c r="BL59" s="36">
        <v>10</v>
      </c>
      <c r="BM59" s="36">
        <v>10</v>
      </c>
      <c r="BN59" s="36">
        <v>10</v>
      </c>
      <c r="BO59" s="36">
        <v>10</v>
      </c>
      <c r="BP59" s="36">
        <v>10</v>
      </c>
      <c r="BQ59" s="36">
        <v>10</v>
      </c>
      <c r="BR59" s="36">
        <v>10</v>
      </c>
      <c r="BS59" s="36">
        <v>10</v>
      </c>
      <c r="BT59" s="36">
        <v>10</v>
      </c>
      <c r="BU59" s="36">
        <v>10</v>
      </c>
      <c r="BV59" s="36">
        <v>10</v>
      </c>
      <c r="BW59" s="36">
        <v>10</v>
      </c>
      <c r="BX59" s="36">
        <v>10</v>
      </c>
      <c r="BY59" s="36">
        <v>10</v>
      </c>
      <c r="BZ59" s="44">
        <f>SUM(F59:BW59)/70</f>
        <v>9.7142857142857135</v>
      </c>
      <c r="CA59" s="36"/>
    </row>
    <row r="60" spans="1:79" s="2" customFormat="1" x14ac:dyDescent="0.25">
      <c r="A60" s="40"/>
      <c r="B60" s="36" t="s">
        <v>296</v>
      </c>
      <c r="C60" s="36"/>
      <c r="D60" s="36"/>
      <c r="E60" s="36"/>
      <c r="F60" s="36"/>
      <c r="G60" s="36"/>
      <c r="H60" s="36"/>
      <c r="I60" s="36"/>
      <c r="J60" s="36"/>
      <c r="K60" s="36"/>
      <c r="L60" s="36"/>
      <c r="M60" s="36">
        <f t="shared" ref="M60:P60" si="81">10/M61</f>
        <v>15.384615384615383</v>
      </c>
      <c r="N60" s="36">
        <f t="shared" si="81"/>
        <v>15.384615384615383</v>
      </c>
      <c r="O60" s="36">
        <f t="shared" si="81"/>
        <v>15.384615384615383</v>
      </c>
      <c r="P60" s="36">
        <f t="shared" si="81"/>
        <v>15.384615384615383</v>
      </c>
      <c r="Q60" s="36"/>
      <c r="R60" s="36"/>
      <c r="S60" s="36"/>
      <c r="T60" s="36"/>
      <c r="U60" s="36"/>
      <c r="V60" s="36"/>
      <c r="W60" s="36"/>
      <c r="X60" s="36"/>
      <c r="Y60" s="36"/>
      <c r="Z60" s="36"/>
      <c r="AA60" s="36"/>
      <c r="AB60" s="36"/>
      <c r="AC60" s="36">
        <f t="shared" ref="AC60:BY60" si="82">10/AC61</f>
        <v>4.4247787610619476</v>
      </c>
      <c r="AD60" s="36">
        <f t="shared" si="82"/>
        <v>4.4247787610619476</v>
      </c>
      <c r="AE60" s="36">
        <f t="shared" si="82"/>
        <v>4.4247787610619476</v>
      </c>
      <c r="AF60" s="36">
        <f t="shared" si="82"/>
        <v>4.4247787610619476</v>
      </c>
      <c r="AG60" s="36">
        <f t="shared" si="82"/>
        <v>4.4247787610619476</v>
      </c>
      <c r="AH60" s="36">
        <f t="shared" si="82"/>
        <v>4.4247787610619476</v>
      </c>
      <c r="AI60" s="36">
        <f t="shared" si="82"/>
        <v>4.694835680751174</v>
      </c>
      <c r="AJ60" s="36">
        <f t="shared" si="82"/>
        <v>4.694835680751174</v>
      </c>
      <c r="AK60" s="36">
        <f t="shared" si="82"/>
        <v>4.694835680751174</v>
      </c>
      <c r="AL60" s="36">
        <f t="shared" si="82"/>
        <v>4.694835680751174</v>
      </c>
      <c r="AM60" s="36">
        <f t="shared" si="82"/>
        <v>4.694835680751174</v>
      </c>
      <c r="AN60" s="36">
        <f t="shared" si="82"/>
        <v>3.9370078740157481</v>
      </c>
      <c r="AO60" s="36">
        <f t="shared" si="82"/>
        <v>3.9370078740157481</v>
      </c>
      <c r="AP60" s="36">
        <f t="shared" si="82"/>
        <v>3.9370078740157481</v>
      </c>
      <c r="AQ60" s="36">
        <f t="shared" si="82"/>
        <v>3.9370078740157481</v>
      </c>
      <c r="AR60" s="36">
        <f t="shared" si="82"/>
        <v>3.9370078740157481</v>
      </c>
      <c r="AS60" s="36">
        <f t="shared" si="82"/>
        <v>7.2992700729926998</v>
      </c>
      <c r="AT60" s="36">
        <f t="shared" si="82"/>
        <v>7.2992700729926998</v>
      </c>
      <c r="AU60" s="36">
        <f t="shared" si="82"/>
        <v>7.2992700729926998</v>
      </c>
      <c r="AV60" s="36">
        <f t="shared" si="82"/>
        <v>7.2992700729926998</v>
      </c>
      <c r="AW60" s="36">
        <f t="shared" si="82"/>
        <v>7.2992700729926998</v>
      </c>
      <c r="AX60" s="36">
        <f t="shared" si="82"/>
        <v>4.7619047619047619</v>
      </c>
      <c r="AY60" s="36">
        <f t="shared" si="82"/>
        <v>4.7619047619047619</v>
      </c>
      <c r="AZ60" s="36">
        <f t="shared" si="82"/>
        <v>4.7619047619047619</v>
      </c>
      <c r="BA60" s="36">
        <f t="shared" si="82"/>
        <v>4.7619047619047619</v>
      </c>
      <c r="BB60" s="36">
        <f t="shared" si="82"/>
        <v>4.7619047619047619</v>
      </c>
      <c r="BC60" s="36">
        <f t="shared" si="82"/>
        <v>5.6497175141242941</v>
      </c>
      <c r="BD60" s="36">
        <f t="shared" si="82"/>
        <v>5.6497175141242941</v>
      </c>
      <c r="BE60" s="36">
        <f t="shared" si="82"/>
        <v>2.109704641350211</v>
      </c>
      <c r="BF60" s="36">
        <f t="shared" si="82"/>
        <v>2.109704641350211</v>
      </c>
      <c r="BG60" s="36">
        <f t="shared" si="82"/>
        <v>2.109704641350211</v>
      </c>
      <c r="BH60" s="36">
        <f t="shared" si="82"/>
        <v>2.109704641350211</v>
      </c>
      <c r="BI60" s="36">
        <f t="shared" si="82"/>
        <v>2.109704641350211</v>
      </c>
      <c r="BJ60" s="36">
        <f t="shared" si="82"/>
        <v>2.3696682464454977</v>
      </c>
      <c r="BK60" s="36">
        <f t="shared" si="82"/>
        <v>2.3696682464454977</v>
      </c>
      <c r="BL60" s="36">
        <f t="shared" si="82"/>
        <v>2.3696682464454977</v>
      </c>
      <c r="BM60" s="36">
        <f t="shared" si="82"/>
        <v>2.3696682464454977</v>
      </c>
      <c r="BN60" s="36">
        <f t="shared" si="82"/>
        <v>2.3696682464454977</v>
      </c>
      <c r="BO60" s="36">
        <f t="shared" si="82"/>
        <v>1.5432098765432098</v>
      </c>
      <c r="BP60" s="36">
        <f t="shared" si="82"/>
        <v>1.5432098765432098</v>
      </c>
      <c r="BQ60" s="36">
        <f t="shared" si="82"/>
        <v>1.5432098765432098</v>
      </c>
      <c r="BR60" s="36">
        <f t="shared" si="82"/>
        <v>1.5432098765432098</v>
      </c>
      <c r="BS60" s="36">
        <f t="shared" si="82"/>
        <v>1.5432098765432098</v>
      </c>
      <c r="BT60" s="36">
        <f t="shared" si="82"/>
        <v>1.4534883720930232</v>
      </c>
      <c r="BU60" s="36">
        <f t="shared" si="82"/>
        <v>1.4534883720930232</v>
      </c>
      <c r="BV60" s="36">
        <f t="shared" si="82"/>
        <v>1.4534883720930232</v>
      </c>
      <c r="BW60" s="36">
        <f t="shared" si="82"/>
        <v>1.4534883720930232</v>
      </c>
      <c r="BX60" s="36">
        <f t="shared" si="82"/>
        <v>1.4534883720930232</v>
      </c>
      <c r="BY60" s="36">
        <f t="shared" si="82"/>
        <v>1.0615711252653928</v>
      </c>
      <c r="BZ60" s="44">
        <f>SUM(F60:BW60)/51</f>
        <v>4.6819319292445174</v>
      </c>
      <c r="CA60" s="36"/>
    </row>
    <row r="61" spans="1:79" s="2" customFormat="1" x14ac:dyDescent="0.25">
      <c r="A61" s="40"/>
      <c r="B61" s="36" t="s">
        <v>322</v>
      </c>
      <c r="C61" s="36"/>
      <c r="D61" s="36"/>
      <c r="E61" s="36"/>
      <c r="F61" s="36"/>
      <c r="G61" s="36"/>
      <c r="H61" s="36"/>
      <c r="I61" s="36"/>
      <c r="J61" s="36"/>
      <c r="K61" s="36"/>
      <c r="L61" s="36"/>
      <c r="M61" s="36">
        <v>0.65</v>
      </c>
      <c r="N61" s="36">
        <v>0.65</v>
      </c>
      <c r="O61" s="36">
        <v>0.65</v>
      </c>
      <c r="P61" s="36">
        <v>0.65</v>
      </c>
      <c r="Q61" s="36"/>
      <c r="R61" s="36"/>
      <c r="S61" s="36"/>
      <c r="T61" s="36"/>
      <c r="U61" s="36"/>
      <c r="V61" s="36"/>
      <c r="W61" s="36"/>
      <c r="X61" s="36"/>
      <c r="Y61" s="36"/>
      <c r="Z61" s="36"/>
      <c r="AA61" s="36"/>
      <c r="AB61" s="36"/>
      <c r="AC61" s="36">
        <v>2.2599999999999998</v>
      </c>
      <c r="AD61" s="36">
        <v>2.2599999999999998</v>
      </c>
      <c r="AE61" s="36">
        <v>2.2599999999999998</v>
      </c>
      <c r="AF61" s="36">
        <v>2.2599999999999998</v>
      </c>
      <c r="AG61" s="36">
        <v>2.2599999999999998</v>
      </c>
      <c r="AH61" s="36">
        <v>2.2599999999999998</v>
      </c>
      <c r="AI61" s="36">
        <v>2.13</v>
      </c>
      <c r="AJ61" s="36">
        <v>2.13</v>
      </c>
      <c r="AK61" s="36">
        <v>2.13</v>
      </c>
      <c r="AL61" s="36">
        <v>2.13</v>
      </c>
      <c r="AM61" s="36">
        <v>2.13</v>
      </c>
      <c r="AN61" s="36">
        <v>2.54</v>
      </c>
      <c r="AO61" s="36">
        <v>2.54</v>
      </c>
      <c r="AP61" s="36">
        <v>2.54</v>
      </c>
      <c r="AQ61" s="36">
        <v>2.54</v>
      </c>
      <c r="AR61" s="36">
        <v>2.54</v>
      </c>
      <c r="AS61" s="36">
        <v>1.37</v>
      </c>
      <c r="AT61" s="36">
        <v>1.37</v>
      </c>
      <c r="AU61" s="36">
        <v>1.37</v>
      </c>
      <c r="AV61" s="36">
        <v>1.37</v>
      </c>
      <c r="AW61" s="36">
        <v>1.37</v>
      </c>
      <c r="AX61" s="36">
        <v>2.1</v>
      </c>
      <c r="AY61" s="36">
        <v>2.1</v>
      </c>
      <c r="AZ61" s="36">
        <v>2.1</v>
      </c>
      <c r="BA61" s="36">
        <v>2.1</v>
      </c>
      <c r="BB61" s="36">
        <v>2.1</v>
      </c>
      <c r="BC61" s="36">
        <v>1.77</v>
      </c>
      <c r="BD61" s="36">
        <v>1.77</v>
      </c>
      <c r="BE61" s="36">
        <v>4.74</v>
      </c>
      <c r="BF61" s="36">
        <v>4.74</v>
      </c>
      <c r="BG61" s="36">
        <v>4.74</v>
      </c>
      <c r="BH61" s="36">
        <v>4.74</v>
      </c>
      <c r="BI61" s="36">
        <v>4.74</v>
      </c>
      <c r="BJ61" s="36">
        <v>4.22</v>
      </c>
      <c r="BK61" s="36">
        <v>4.22</v>
      </c>
      <c r="BL61" s="36">
        <v>4.22</v>
      </c>
      <c r="BM61" s="36">
        <v>4.22</v>
      </c>
      <c r="BN61" s="36">
        <v>4.22</v>
      </c>
      <c r="BO61" s="36">
        <v>6.48</v>
      </c>
      <c r="BP61" s="36">
        <v>6.48</v>
      </c>
      <c r="BQ61" s="36">
        <v>6.48</v>
      </c>
      <c r="BR61" s="36">
        <v>6.48</v>
      </c>
      <c r="BS61" s="36">
        <v>6.48</v>
      </c>
      <c r="BT61" s="36">
        <v>6.88</v>
      </c>
      <c r="BU61" s="36">
        <v>6.88</v>
      </c>
      <c r="BV61" s="36">
        <v>6.88</v>
      </c>
      <c r="BW61" s="36">
        <v>6.88</v>
      </c>
      <c r="BX61" s="36">
        <v>6.88</v>
      </c>
      <c r="BY61" s="36">
        <v>9.42</v>
      </c>
      <c r="BZ61" s="44">
        <f>SUM(F61:BW61)/51</f>
        <v>3.2376470588235282</v>
      </c>
      <c r="CA61" s="36"/>
    </row>
    <row r="62" spans="1:79" s="2" customFormat="1" x14ac:dyDescent="0.25">
      <c r="A62" s="40"/>
      <c r="B62" s="36" t="s">
        <v>269</v>
      </c>
      <c r="C62" s="36"/>
      <c r="D62" s="36"/>
      <c r="E62" s="36"/>
      <c r="F62" s="36"/>
      <c r="G62" s="36"/>
      <c r="H62" s="36"/>
      <c r="I62" s="36"/>
      <c r="J62" s="36"/>
      <c r="K62" s="36"/>
      <c r="L62" s="36"/>
      <c r="M62" s="36">
        <v>6.2</v>
      </c>
      <c r="N62" s="36">
        <v>6.2</v>
      </c>
      <c r="O62" s="36">
        <v>6.2</v>
      </c>
      <c r="P62" s="36">
        <v>6.2</v>
      </c>
      <c r="Q62" s="36"/>
      <c r="R62" s="36"/>
      <c r="S62" s="36"/>
      <c r="T62" s="36"/>
      <c r="U62" s="36"/>
      <c r="V62" s="36"/>
      <c r="W62" s="36"/>
      <c r="X62" s="36"/>
      <c r="Y62" s="36"/>
      <c r="Z62" s="36"/>
      <c r="AA62" s="36"/>
      <c r="AB62" s="36"/>
      <c r="AC62" s="36">
        <v>2.15</v>
      </c>
      <c r="AD62" s="36">
        <v>2.15</v>
      </c>
      <c r="AE62" s="36">
        <v>2.15</v>
      </c>
      <c r="AF62" s="36">
        <v>2.15</v>
      </c>
      <c r="AG62" s="36">
        <v>2.15</v>
      </c>
      <c r="AH62" s="36">
        <v>2.15</v>
      </c>
      <c r="AI62" s="36">
        <v>2.1</v>
      </c>
      <c r="AJ62" s="36">
        <v>2.1</v>
      </c>
      <c r="AK62" s="36">
        <v>2.1</v>
      </c>
      <c r="AL62" s="36">
        <v>2.1</v>
      </c>
      <c r="AM62" s="36">
        <v>2.1</v>
      </c>
      <c r="AN62" s="36">
        <v>1.91</v>
      </c>
      <c r="AO62" s="36">
        <v>1.91</v>
      </c>
      <c r="AP62" s="36">
        <v>1.91</v>
      </c>
      <c r="AQ62" s="36">
        <v>1.91</v>
      </c>
      <c r="AR62" s="36">
        <v>1.91</v>
      </c>
      <c r="AS62" s="36">
        <v>1.69</v>
      </c>
      <c r="AT62" s="36">
        <v>1.69</v>
      </c>
      <c r="AU62" s="36">
        <v>1.69</v>
      </c>
      <c r="AV62" s="36">
        <v>1.69</v>
      </c>
      <c r="AW62" s="36">
        <v>1.69</v>
      </c>
      <c r="AX62" s="36">
        <v>1.85</v>
      </c>
      <c r="AY62" s="36">
        <v>1.85</v>
      </c>
      <c r="AZ62" s="36">
        <v>1.85</v>
      </c>
      <c r="BA62" s="36">
        <v>1.85</v>
      </c>
      <c r="BB62" s="36">
        <v>1.85</v>
      </c>
      <c r="BC62" s="36">
        <v>1.59</v>
      </c>
      <c r="BD62" s="36">
        <v>1.59</v>
      </c>
      <c r="BE62" s="36">
        <v>2.91</v>
      </c>
      <c r="BF62" s="36">
        <v>2.91</v>
      </c>
      <c r="BG62" s="36">
        <v>2.91</v>
      </c>
      <c r="BH62" s="36">
        <v>2.91</v>
      </c>
      <c r="BI62" s="36">
        <v>2.91</v>
      </c>
      <c r="BJ62" s="36">
        <v>7.1</v>
      </c>
      <c r="BK62" s="36">
        <v>7.1</v>
      </c>
      <c r="BL62" s="36">
        <v>7.1</v>
      </c>
      <c r="BM62" s="36">
        <v>7.1</v>
      </c>
      <c r="BN62" s="36">
        <v>7.1</v>
      </c>
      <c r="BO62" s="36">
        <v>6.21</v>
      </c>
      <c r="BP62" s="36">
        <v>6.21</v>
      </c>
      <c r="BQ62" s="36">
        <v>6.21</v>
      </c>
      <c r="BR62" s="36">
        <v>6.21</v>
      </c>
      <c r="BS62" s="36">
        <v>6.21</v>
      </c>
      <c r="BT62" s="36">
        <v>8.0399999999999991</v>
      </c>
      <c r="BU62" s="36">
        <v>8.0399999999999991</v>
      </c>
      <c r="BV62" s="36">
        <v>8.0399999999999991</v>
      </c>
      <c r="BW62" s="36">
        <v>8.0399999999999991</v>
      </c>
      <c r="BX62" s="36">
        <v>8.0399999999999991</v>
      </c>
      <c r="BY62" s="36">
        <v>4.82</v>
      </c>
      <c r="BZ62" s="44">
        <f>SUM(F62:BW62)/51</f>
        <v>3.7625490196078419</v>
      </c>
      <c r="CA62" s="36"/>
    </row>
    <row r="63" spans="1:79" s="2" customFormat="1" x14ac:dyDescent="0.25">
      <c r="A63" s="40"/>
      <c r="B63" s="36" t="s">
        <v>397</v>
      </c>
      <c r="C63" s="36"/>
      <c r="D63" s="36"/>
      <c r="E63" s="36"/>
      <c r="F63" s="34"/>
      <c r="G63" s="34">
        <v>1</v>
      </c>
      <c r="H63" s="34">
        <v>3</v>
      </c>
      <c r="I63" s="34">
        <v>1</v>
      </c>
      <c r="J63" s="34">
        <v>1</v>
      </c>
      <c r="K63" s="34">
        <v>2</v>
      </c>
      <c r="L63" s="34">
        <v>1</v>
      </c>
      <c r="M63" s="34">
        <v>1</v>
      </c>
      <c r="N63" s="34">
        <v>1</v>
      </c>
      <c r="O63" s="34">
        <v>4</v>
      </c>
      <c r="P63" s="34">
        <v>4</v>
      </c>
      <c r="Q63" s="34">
        <v>4</v>
      </c>
      <c r="R63" s="34">
        <v>4</v>
      </c>
      <c r="S63" s="34">
        <v>4</v>
      </c>
      <c r="T63" s="34">
        <v>1</v>
      </c>
      <c r="U63" s="34">
        <v>2</v>
      </c>
      <c r="V63" s="34">
        <v>2</v>
      </c>
      <c r="W63" s="34">
        <v>7</v>
      </c>
      <c r="X63" s="34">
        <v>7</v>
      </c>
      <c r="Y63" s="34">
        <v>2</v>
      </c>
      <c r="Z63" s="34">
        <v>2</v>
      </c>
      <c r="AA63" s="34">
        <v>2</v>
      </c>
      <c r="AB63" s="34">
        <v>2</v>
      </c>
      <c r="AC63" s="34">
        <v>2</v>
      </c>
      <c r="AD63" s="34">
        <v>2</v>
      </c>
      <c r="AE63" s="34">
        <v>2</v>
      </c>
      <c r="AF63" s="34">
        <v>2</v>
      </c>
      <c r="AG63" s="34">
        <v>4</v>
      </c>
      <c r="AH63" s="34">
        <v>9</v>
      </c>
      <c r="AI63" s="34">
        <v>9</v>
      </c>
      <c r="AJ63" s="34">
        <v>9</v>
      </c>
      <c r="AK63" s="34">
        <v>9</v>
      </c>
      <c r="AL63" s="34">
        <v>9</v>
      </c>
      <c r="AM63" s="34">
        <v>9</v>
      </c>
      <c r="AN63" s="34">
        <v>9</v>
      </c>
      <c r="AO63" s="34">
        <v>9</v>
      </c>
      <c r="AP63" s="34">
        <v>9</v>
      </c>
      <c r="AQ63" s="34">
        <v>9</v>
      </c>
      <c r="AR63" s="34">
        <v>9</v>
      </c>
      <c r="AS63" s="34">
        <v>9</v>
      </c>
      <c r="AT63" s="34">
        <v>9</v>
      </c>
      <c r="AU63" s="34">
        <v>9</v>
      </c>
      <c r="AV63" s="34">
        <v>9</v>
      </c>
      <c r="AW63" s="34">
        <v>9</v>
      </c>
      <c r="AX63" s="34">
        <v>7</v>
      </c>
      <c r="AY63" s="34">
        <v>2</v>
      </c>
      <c r="AZ63" s="34">
        <v>0</v>
      </c>
      <c r="BA63" s="34">
        <v>0</v>
      </c>
      <c r="BB63" s="34">
        <v>0</v>
      </c>
      <c r="BC63" s="34">
        <v>1</v>
      </c>
      <c r="BD63" s="34">
        <v>3</v>
      </c>
      <c r="BE63" s="34">
        <v>4</v>
      </c>
      <c r="BF63" s="34">
        <v>2</v>
      </c>
      <c r="BG63" s="34">
        <v>3</v>
      </c>
      <c r="BH63" s="34">
        <v>2</v>
      </c>
      <c r="BI63" s="34">
        <v>1</v>
      </c>
      <c r="BJ63" s="34">
        <v>1</v>
      </c>
      <c r="BK63" s="34">
        <v>1</v>
      </c>
      <c r="BL63" s="34">
        <v>0</v>
      </c>
      <c r="BM63" s="34">
        <v>0</v>
      </c>
      <c r="BN63" s="34">
        <v>0</v>
      </c>
      <c r="BO63" s="34">
        <v>0</v>
      </c>
      <c r="BP63" s="34">
        <v>0</v>
      </c>
      <c r="BQ63" s="34">
        <v>0</v>
      </c>
      <c r="BR63" s="34">
        <v>0</v>
      </c>
      <c r="BS63" s="34">
        <v>0</v>
      </c>
      <c r="BT63" s="34">
        <v>0</v>
      </c>
      <c r="BU63" s="34">
        <v>0</v>
      </c>
      <c r="BV63" s="34">
        <v>0</v>
      </c>
      <c r="BW63" s="34">
        <v>0</v>
      </c>
      <c r="BX63" s="36">
        <v>0</v>
      </c>
      <c r="BY63" s="36"/>
      <c r="BZ63" s="44">
        <f t="shared" ref="BZ63:BZ64" si="83">SUM(F63:BW63)/51</f>
        <v>4.7254901960784315</v>
      </c>
      <c r="CA63" s="36"/>
    </row>
    <row r="64" spans="1:79" x14ac:dyDescent="0.25">
      <c r="A64" s="33"/>
      <c r="B64" s="34" t="s">
        <v>403</v>
      </c>
      <c r="C64" s="34"/>
      <c r="D64" s="34"/>
      <c r="E64" s="34"/>
      <c r="F64" s="34">
        <v>3</v>
      </c>
      <c r="G64" s="34">
        <v>4</v>
      </c>
      <c r="H64" s="34">
        <v>4</v>
      </c>
      <c r="I64" s="34">
        <v>4</v>
      </c>
      <c r="J64" s="34">
        <v>4</v>
      </c>
      <c r="K64" s="34">
        <v>4</v>
      </c>
      <c r="L64" s="34">
        <v>4</v>
      </c>
      <c r="M64" s="34">
        <v>3</v>
      </c>
      <c r="N64" s="34">
        <v>3</v>
      </c>
      <c r="O64" s="34">
        <v>3</v>
      </c>
      <c r="P64" s="34">
        <v>3</v>
      </c>
      <c r="Q64" s="34">
        <v>3</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c r="AI64" s="34">
        <v>0</v>
      </c>
      <c r="AJ64" s="34">
        <v>0</v>
      </c>
      <c r="AK64" s="34">
        <v>0</v>
      </c>
      <c r="AL64" s="34">
        <v>0</v>
      </c>
      <c r="AM64" s="34">
        <v>0</v>
      </c>
      <c r="AN64" s="34">
        <v>0</v>
      </c>
      <c r="AO64" s="34">
        <v>0</v>
      </c>
      <c r="AP64" s="34">
        <v>0</v>
      </c>
      <c r="AQ64" s="34">
        <v>0</v>
      </c>
      <c r="AR64" s="34">
        <v>0</v>
      </c>
      <c r="AS64" s="34">
        <v>0</v>
      </c>
      <c r="AT64" s="34">
        <v>0</v>
      </c>
      <c r="AU64" s="34">
        <v>0</v>
      </c>
      <c r="AV64" s="34">
        <v>0</v>
      </c>
      <c r="AW64" s="34">
        <v>0</v>
      </c>
      <c r="AX64" s="34">
        <v>0</v>
      </c>
      <c r="AY64" s="34">
        <v>0</v>
      </c>
      <c r="AZ64" s="34">
        <v>0</v>
      </c>
      <c r="BA64" s="34">
        <v>0</v>
      </c>
      <c r="BB64" s="34">
        <v>0</v>
      </c>
      <c r="BC64" s="34">
        <v>0</v>
      </c>
      <c r="BD64" s="34">
        <v>3</v>
      </c>
      <c r="BE64" s="34">
        <v>4</v>
      </c>
      <c r="BF64" s="34">
        <v>4</v>
      </c>
      <c r="BG64" s="34">
        <v>4</v>
      </c>
      <c r="BH64" s="34">
        <v>4</v>
      </c>
      <c r="BI64" s="34">
        <v>4</v>
      </c>
      <c r="BJ64" s="34">
        <v>3</v>
      </c>
      <c r="BK64" s="34">
        <v>3</v>
      </c>
      <c r="BL64" s="34">
        <v>3</v>
      </c>
      <c r="BM64" s="34">
        <v>3</v>
      </c>
      <c r="BN64" s="34">
        <v>3</v>
      </c>
      <c r="BO64" s="34">
        <v>3</v>
      </c>
      <c r="BP64" s="34">
        <v>3</v>
      </c>
      <c r="BQ64" s="34">
        <v>3</v>
      </c>
      <c r="BR64" s="34">
        <v>3</v>
      </c>
      <c r="BS64" s="34">
        <v>3</v>
      </c>
      <c r="BT64" s="34">
        <v>2</v>
      </c>
      <c r="BU64" s="34">
        <v>2</v>
      </c>
      <c r="BV64" s="34">
        <v>2</v>
      </c>
      <c r="BW64" s="34">
        <v>2</v>
      </c>
      <c r="BX64" s="34">
        <v>2</v>
      </c>
      <c r="BY64" s="34">
        <v>2</v>
      </c>
      <c r="BZ64" s="44">
        <f t="shared" si="83"/>
        <v>2.0196078431372548</v>
      </c>
    </row>
    <row r="65" spans="1:79" s="3" customFormat="1" x14ac:dyDescent="0.25">
      <c r="A65" s="41"/>
      <c r="B65" s="42" t="s">
        <v>189</v>
      </c>
      <c r="C65" s="42">
        <v>0</v>
      </c>
      <c r="D65" s="42">
        <v>4</v>
      </c>
      <c r="E65" s="42">
        <f t="shared" si="77"/>
        <v>4</v>
      </c>
      <c r="F65" s="42">
        <v>5</v>
      </c>
      <c r="G65" s="42">
        <f t="shared" si="77"/>
        <v>5</v>
      </c>
      <c r="H65" s="42">
        <v>3</v>
      </c>
      <c r="I65" s="42">
        <f t="shared" si="77"/>
        <v>3</v>
      </c>
      <c r="J65" s="42">
        <f t="shared" si="77"/>
        <v>3</v>
      </c>
      <c r="K65" s="42">
        <f t="shared" si="77"/>
        <v>3</v>
      </c>
      <c r="L65" s="42">
        <f t="shared" si="77"/>
        <v>3</v>
      </c>
      <c r="M65" s="42">
        <f t="shared" si="77"/>
        <v>3</v>
      </c>
      <c r="N65" s="42">
        <f t="shared" si="77"/>
        <v>3</v>
      </c>
      <c r="O65" s="42">
        <v>2</v>
      </c>
      <c r="P65" s="42">
        <f t="shared" si="77"/>
        <v>2</v>
      </c>
      <c r="Q65" s="42">
        <v>0</v>
      </c>
      <c r="R65" s="42">
        <f t="shared" si="77"/>
        <v>0</v>
      </c>
      <c r="S65" s="42">
        <f t="shared" si="77"/>
        <v>0</v>
      </c>
      <c r="T65" s="42">
        <f t="shared" si="80"/>
        <v>0</v>
      </c>
      <c r="U65" s="42">
        <f t="shared" si="80"/>
        <v>0</v>
      </c>
      <c r="V65" s="42">
        <f t="shared" si="80"/>
        <v>0</v>
      </c>
      <c r="W65" s="42">
        <f t="shared" si="80"/>
        <v>0</v>
      </c>
      <c r="X65" s="42">
        <f t="shared" si="80"/>
        <v>0</v>
      </c>
      <c r="Y65" s="42">
        <f t="shared" si="80"/>
        <v>0</v>
      </c>
      <c r="Z65" s="42">
        <f t="shared" si="80"/>
        <v>0</v>
      </c>
      <c r="AA65" s="42">
        <f t="shared" si="80"/>
        <v>0</v>
      </c>
      <c r="AB65" s="42">
        <f t="shared" si="80"/>
        <v>0</v>
      </c>
      <c r="AC65" s="42">
        <f t="shared" si="80"/>
        <v>0</v>
      </c>
      <c r="AD65" s="42">
        <f t="shared" si="80"/>
        <v>0</v>
      </c>
      <c r="AE65" s="42">
        <f t="shared" si="80"/>
        <v>0</v>
      </c>
      <c r="AF65" s="42">
        <f t="shared" si="80"/>
        <v>0</v>
      </c>
      <c r="AG65" s="42">
        <f t="shared" si="80"/>
        <v>0</v>
      </c>
      <c r="AH65" s="42">
        <f t="shared" si="80"/>
        <v>0</v>
      </c>
      <c r="AI65" s="42">
        <f t="shared" si="80"/>
        <v>0</v>
      </c>
      <c r="AJ65" s="42">
        <f t="shared" si="80"/>
        <v>0</v>
      </c>
      <c r="AK65" s="42">
        <f t="shared" si="80"/>
        <v>0</v>
      </c>
      <c r="AL65" s="42">
        <f t="shared" si="80"/>
        <v>0</v>
      </c>
      <c r="AM65" s="42">
        <f t="shared" si="80"/>
        <v>0</v>
      </c>
      <c r="AN65" s="42">
        <f t="shared" si="80"/>
        <v>0</v>
      </c>
      <c r="AO65" s="42">
        <f t="shared" si="80"/>
        <v>0</v>
      </c>
      <c r="AP65" s="42">
        <f t="shared" si="80"/>
        <v>0</v>
      </c>
      <c r="AQ65" s="42">
        <f t="shared" si="80"/>
        <v>0</v>
      </c>
      <c r="AR65" s="42">
        <f t="shared" si="80"/>
        <v>0</v>
      </c>
      <c r="AS65" s="42">
        <f t="shared" si="80"/>
        <v>0</v>
      </c>
      <c r="AT65" s="42">
        <f t="shared" si="80"/>
        <v>0</v>
      </c>
      <c r="AU65" s="42">
        <f t="shared" si="80"/>
        <v>0</v>
      </c>
      <c r="AV65" s="42">
        <f t="shared" si="80"/>
        <v>0</v>
      </c>
      <c r="AW65" s="42">
        <f t="shared" si="80"/>
        <v>0</v>
      </c>
      <c r="AX65" s="42">
        <f t="shared" si="80"/>
        <v>0</v>
      </c>
      <c r="AY65" s="42">
        <f t="shared" si="80"/>
        <v>0</v>
      </c>
      <c r="AZ65" s="42">
        <f t="shared" si="80"/>
        <v>0</v>
      </c>
      <c r="BA65" s="42">
        <f t="shared" si="80"/>
        <v>0</v>
      </c>
      <c r="BB65" s="42">
        <f t="shared" si="80"/>
        <v>0</v>
      </c>
      <c r="BC65" s="42">
        <f t="shared" si="80"/>
        <v>0</v>
      </c>
      <c r="BD65" s="42">
        <f t="shared" si="80"/>
        <v>0</v>
      </c>
      <c r="BE65" s="42">
        <v>7</v>
      </c>
      <c r="BF65" s="42">
        <f t="shared" si="80"/>
        <v>7</v>
      </c>
      <c r="BG65" s="42">
        <f t="shared" si="80"/>
        <v>7</v>
      </c>
      <c r="BH65" s="42">
        <f t="shared" si="80"/>
        <v>7</v>
      </c>
      <c r="BI65" s="42">
        <f t="shared" si="80"/>
        <v>7</v>
      </c>
      <c r="BJ65" s="42">
        <v>8</v>
      </c>
      <c r="BK65" s="42">
        <f t="shared" si="80"/>
        <v>8</v>
      </c>
      <c r="BL65" s="42">
        <f t="shared" si="80"/>
        <v>8</v>
      </c>
      <c r="BM65" s="42">
        <f t="shared" si="80"/>
        <v>8</v>
      </c>
      <c r="BN65" s="42">
        <f t="shared" si="80"/>
        <v>8</v>
      </c>
      <c r="BO65" s="42">
        <f t="shared" si="80"/>
        <v>8</v>
      </c>
      <c r="BP65" s="42">
        <f t="shared" si="80"/>
        <v>8</v>
      </c>
      <c r="BQ65" s="42">
        <f t="shared" si="78"/>
        <v>8</v>
      </c>
      <c r="BR65" s="42">
        <f t="shared" si="78"/>
        <v>8</v>
      </c>
      <c r="BS65" s="42">
        <f t="shared" si="78"/>
        <v>8</v>
      </c>
      <c r="BT65" s="42">
        <v>9</v>
      </c>
      <c r="BU65" s="42">
        <f t="shared" si="78"/>
        <v>9</v>
      </c>
      <c r="BV65" s="42">
        <v>9</v>
      </c>
      <c r="BW65" s="42">
        <v>9</v>
      </c>
      <c r="BX65" s="42">
        <v>9</v>
      </c>
      <c r="BY65" s="42"/>
      <c r="BZ65" s="45">
        <f>SUM(F65:BW65)/70</f>
        <v>2.657142857142857</v>
      </c>
      <c r="CA65" s="42"/>
    </row>
    <row r="66" spans="1:79" s="2" customFormat="1" x14ac:dyDescent="0.25">
      <c r="A66" s="40" t="s">
        <v>194</v>
      </c>
      <c r="B66" s="36" t="s">
        <v>188</v>
      </c>
      <c r="C66" s="36"/>
      <c r="D66" s="34"/>
      <c r="E66" s="34">
        <f>(Philippines!G6)*2.5</f>
        <v>1.25</v>
      </c>
      <c r="F66" s="34">
        <f t="shared" ref="F66:BP74" si="84">E66</f>
        <v>1.25</v>
      </c>
      <c r="G66" s="34">
        <f t="shared" si="84"/>
        <v>1.25</v>
      </c>
      <c r="H66" s="34">
        <f t="shared" si="84"/>
        <v>1.25</v>
      </c>
      <c r="I66" s="34">
        <f t="shared" si="84"/>
        <v>1.25</v>
      </c>
      <c r="J66" s="34">
        <f t="shared" si="84"/>
        <v>1.25</v>
      </c>
      <c r="K66" s="34">
        <f t="shared" si="84"/>
        <v>1.25</v>
      </c>
      <c r="L66" s="34">
        <f t="shared" si="84"/>
        <v>1.25</v>
      </c>
      <c r="M66" s="34">
        <f t="shared" si="84"/>
        <v>1.25</v>
      </c>
      <c r="N66" s="34">
        <f t="shared" si="84"/>
        <v>1.25</v>
      </c>
      <c r="O66" s="34">
        <f t="shared" si="84"/>
        <v>1.25</v>
      </c>
      <c r="P66" s="34">
        <f t="shared" si="84"/>
        <v>1.25</v>
      </c>
      <c r="Q66" s="34">
        <f t="shared" si="84"/>
        <v>1.25</v>
      </c>
      <c r="R66" s="34">
        <f t="shared" si="84"/>
        <v>1.25</v>
      </c>
      <c r="S66" s="34">
        <f t="shared" si="84"/>
        <v>1.25</v>
      </c>
      <c r="T66" s="34">
        <f t="shared" si="84"/>
        <v>1.25</v>
      </c>
      <c r="U66" s="34">
        <f t="shared" si="84"/>
        <v>1.25</v>
      </c>
      <c r="V66" s="34">
        <f t="shared" si="84"/>
        <v>1.25</v>
      </c>
      <c r="W66" s="34">
        <f t="shared" si="84"/>
        <v>1.25</v>
      </c>
      <c r="X66" s="34">
        <f t="shared" si="84"/>
        <v>1.25</v>
      </c>
      <c r="Y66" s="34">
        <f t="shared" si="84"/>
        <v>1.25</v>
      </c>
      <c r="Z66" s="34">
        <f t="shared" si="84"/>
        <v>1.25</v>
      </c>
      <c r="AA66" s="34">
        <f t="shared" si="84"/>
        <v>1.25</v>
      </c>
      <c r="AB66" s="34">
        <f t="shared" si="84"/>
        <v>1.25</v>
      </c>
      <c r="AC66" s="34">
        <f t="shared" si="84"/>
        <v>1.25</v>
      </c>
      <c r="AD66" s="34">
        <f t="shared" si="84"/>
        <v>1.25</v>
      </c>
      <c r="AE66" s="34">
        <f>Philippines!I6*2.5</f>
        <v>1.25</v>
      </c>
      <c r="AF66" s="34">
        <f t="shared" si="84"/>
        <v>1.25</v>
      </c>
      <c r="AG66" s="34">
        <f t="shared" si="84"/>
        <v>1.25</v>
      </c>
      <c r="AH66" s="34">
        <f t="shared" si="84"/>
        <v>1.25</v>
      </c>
      <c r="AI66" s="34">
        <f t="shared" si="84"/>
        <v>1.25</v>
      </c>
      <c r="AJ66" s="34">
        <f t="shared" si="84"/>
        <v>1.25</v>
      </c>
      <c r="AK66" s="34">
        <f t="shared" si="84"/>
        <v>1.25</v>
      </c>
      <c r="AL66" s="34">
        <f t="shared" si="84"/>
        <v>1.25</v>
      </c>
      <c r="AM66" s="34">
        <f t="shared" si="84"/>
        <v>1.25</v>
      </c>
      <c r="AN66" s="34">
        <f t="shared" si="84"/>
        <v>1.25</v>
      </c>
      <c r="AO66" s="34">
        <f t="shared" si="84"/>
        <v>1.25</v>
      </c>
      <c r="AP66" s="34">
        <f t="shared" si="84"/>
        <v>1.25</v>
      </c>
      <c r="AQ66" s="34">
        <f t="shared" si="84"/>
        <v>1.25</v>
      </c>
      <c r="AR66" s="34">
        <f>Philippines!K6*2.5</f>
        <v>-2.5</v>
      </c>
      <c r="AS66" s="34">
        <f>Philippines!M6*2.5</f>
        <v>5</v>
      </c>
      <c r="AT66" s="34">
        <f t="shared" si="84"/>
        <v>5</v>
      </c>
      <c r="AU66" s="34">
        <f t="shared" si="84"/>
        <v>5</v>
      </c>
      <c r="AV66" s="34">
        <f t="shared" si="84"/>
        <v>5</v>
      </c>
      <c r="AW66" s="34">
        <f t="shared" si="84"/>
        <v>5</v>
      </c>
      <c r="AX66" s="34">
        <f t="shared" si="84"/>
        <v>5</v>
      </c>
      <c r="AY66" s="34">
        <f t="shared" si="84"/>
        <v>5</v>
      </c>
      <c r="AZ66" s="34">
        <f t="shared" si="84"/>
        <v>5</v>
      </c>
      <c r="BA66" s="34">
        <f t="shared" si="84"/>
        <v>5</v>
      </c>
      <c r="BB66" s="34">
        <f t="shared" si="84"/>
        <v>5</v>
      </c>
      <c r="BC66" s="34">
        <f t="shared" si="84"/>
        <v>5</v>
      </c>
      <c r="BD66" s="34">
        <f>Philippines!O6*2.5</f>
        <v>5</v>
      </c>
      <c r="BE66" s="34">
        <f t="shared" si="84"/>
        <v>5</v>
      </c>
      <c r="BF66" s="34">
        <f t="shared" si="84"/>
        <v>5</v>
      </c>
      <c r="BG66" s="34">
        <f t="shared" si="84"/>
        <v>5</v>
      </c>
      <c r="BH66" s="34">
        <f t="shared" si="84"/>
        <v>5</v>
      </c>
      <c r="BI66" s="34">
        <f t="shared" si="84"/>
        <v>5</v>
      </c>
      <c r="BJ66" s="34">
        <f t="shared" si="84"/>
        <v>5</v>
      </c>
      <c r="BK66" s="34">
        <f t="shared" si="84"/>
        <v>5</v>
      </c>
      <c r="BL66" s="34">
        <f t="shared" si="84"/>
        <v>5</v>
      </c>
      <c r="BM66" s="34">
        <f t="shared" si="84"/>
        <v>5</v>
      </c>
      <c r="BN66" s="34">
        <f t="shared" si="84"/>
        <v>5</v>
      </c>
      <c r="BO66" s="34">
        <f t="shared" si="84"/>
        <v>5</v>
      </c>
      <c r="BP66" s="34">
        <f t="shared" si="84"/>
        <v>5</v>
      </c>
      <c r="BQ66" s="34">
        <f t="shared" si="78"/>
        <v>5</v>
      </c>
      <c r="BR66" s="34">
        <f t="shared" si="78"/>
        <v>5</v>
      </c>
      <c r="BS66" s="34">
        <f t="shared" si="78"/>
        <v>5</v>
      </c>
      <c r="BT66" s="34">
        <f t="shared" si="78"/>
        <v>5</v>
      </c>
      <c r="BU66" s="34">
        <f t="shared" si="78"/>
        <v>5</v>
      </c>
      <c r="BV66" s="34">
        <f>BU66</f>
        <v>5</v>
      </c>
      <c r="BW66" s="34">
        <f>BV66</f>
        <v>5</v>
      </c>
      <c r="BX66" s="34">
        <f t="shared" ref="BX66:BY66" si="85">BW66</f>
        <v>5</v>
      </c>
      <c r="BY66" s="34">
        <f t="shared" si="85"/>
        <v>5</v>
      </c>
      <c r="BZ66" s="44">
        <f>SUM(F66:BW66)/70</f>
        <v>2.8571428571428572</v>
      </c>
      <c r="CA66" s="36"/>
    </row>
    <row r="67" spans="1:79" s="2" customFormat="1" x14ac:dyDescent="0.25">
      <c r="A67" s="40"/>
      <c r="B67" s="36" t="s">
        <v>295</v>
      </c>
      <c r="C67" s="36"/>
      <c r="D67" s="34"/>
      <c r="E67" s="34">
        <f>Philippines!G9</f>
        <v>0</v>
      </c>
      <c r="F67" s="34">
        <f t="shared" si="84"/>
        <v>0</v>
      </c>
      <c r="G67" s="34">
        <f t="shared" si="84"/>
        <v>0</v>
      </c>
      <c r="H67" s="34">
        <f t="shared" si="84"/>
        <v>0</v>
      </c>
      <c r="I67" s="34">
        <f t="shared" si="84"/>
        <v>0</v>
      </c>
      <c r="J67" s="34">
        <f t="shared" si="84"/>
        <v>0</v>
      </c>
      <c r="K67" s="34">
        <f t="shared" si="84"/>
        <v>0</v>
      </c>
      <c r="L67" s="34">
        <f t="shared" si="84"/>
        <v>0</v>
      </c>
      <c r="M67" s="34">
        <f t="shared" si="84"/>
        <v>0</v>
      </c>
      <c r="N67" s="34">
        <f t="shared" si="84"/>
        <v>0</v>
      </c>
      <c r="O67" s="34">
        <f t="shared" si="84"/>
        <v>0</v>
      </c>
      <c r="P67" s="34">
        <f t="shared" si="84"/>
        <v>0</v>
      </c>
      <c r="Q67" s="34">
        <f t="shared" si="84"/>
        <v>0</v>
      </c>
      <c r="R67" s="34">
        <f t="shared" si="84"/>
        <v>0</v>
      </c>
      <c r="S67" s="34">
        <f t="shared" si="84"/>
        <v>0</v>
      </c>
      <c r="T67" s="34">
        <f t="shared" si="84"/>
        <v>0</v>
      </c>
      <c r="U67" s="34">
        <f t="shared" si="84"/>
        <v>0</v>
      </c>
      <c r="V67" s="34">
        <f t="shared" si="84"/>
        <v>0</v>
      </c>
      <c r="W67" s="34">
        <f t="shared" si="84"/>
        <v>0</v>
      </c>
      <c r="X67" s="34">
        <f t="shared" si="84"/>
        <v>0</v>
      </c>
      <c r="Y67" s="34">
        <f t="shared" si="84"/>
        <v>0</v>
      </c>
      <c r="Z67" s="34">
        <f t="shared" si="84"/>
        <v>0</v>
      </c>
      <c r="AA67" s="34">
        <f t="shared" si="84"/>
        <v>0</v>
      </c>
      <c r="AB67" s="34">
        <f t="shared" si="84"/>
        <v>0</v>
      </c>
      <c r="AC67" s="34">
        <f t="shared" si="84"/>
        <v>0</v>
      </c>
      <c r="AD67" s="34">
        <f t="shared" si="84"/>
        <v>0</v>
      </c>
      <c r="AE67" s="34">
        <f>Philippines!I9</f>
        <v>0</v>
      </c>
      <c r="AF67" s="34">
        <f t="shared" si="84"/>
        <v>0</v>
      </c>
      <c r="AG67" s="34">
        <f t="shared" si="84"/>
        <v>0</v>
      </c>
      <c r="AH67" s="34">
        <f t="shared" si="84"/>
        <v>0</v>
      </c>
      <c r="AI67" s="34">
        <f t="shared" si="84"/>
        <v>0</v>
      </c>
      <c r="AJ67" s="34">
        <f t="shared" si="84"/>
        <v>0</v>
      </c>
      <c r="AK67" s="34">
        <f t="shared" si="84"/>
        <v>0</v>
      </c>
      <c r="AL67" s="34">
        <f t="shared" si="84"/>
        <v>0</v>
      </c>
      <c r="AM67" s="34">
        <f t="shared" si="84"/>
        <v>0</v>
      </c>
      <c r="AN67" s="34">
        <f t="shared" si="84"/>
        <v>0</v>
      </c>
      <c r="AO67" s="34">
        <f t="shared" si="84"/>
        <v>0</v>
      </c>
      <c r="AP67" s="34">
        <f t="shared" si="84"/>
        <v>0</v>
      </c>
      <c r="AQ67" s="34">
        <f t="shared" si="84"/>
        <v>0</v>
      </c>
      <c r="AR67" s="34">
        <f>Philippines!K9</f>
        <v>0</v>
      </c>
      <c r="AS67" s="34">
        <f>Philippines!M9</f>
        <v>3</v>
      </c>
      <c r="AT67" s="34">
        <f t="shared" si="84"/>
        <v>3</v>
      </c>
      <c r="AU67" s="34">
        <v>4</v>
      </c>
      <c r="AV67" s="34">
        <f t="shared" si="84"/>
        <v>4</v>
      </c>
      <c r="AW67" s="34">
        <f t="shared" si="84"/>
        <v>4</v>
      </c>
      <c r="AX67" s="34">
        <f t="shared" si="84"/>
        <v>4</v>
      </c>
      <c r="AY67" s="34">
        <f t="shared" si="84"/>
        <v>4</v>
      </c>
      <c r="AZ67" s="34">
        <f t="shared" si="84"/>
        <v>4</v>
      </c>
      <c r="BA67" s="34">
        <f t="shared" si="84"/>
        <v>4</v>
      </c>
      <c r="BB67" s="34">
        <f t="shared" si="84"/>
        <v>4</v>
      </c>
      <c r="BC67" s="34">
        <f t="shared" si="84"/>
        <v>4</v>
      </c>
      <c r="BD67" s="34">
        <f>Philippines!O9</f>
        <v>4</v>
      </c>
      <c r="BE67" s="34">
        <f t="shared" si="84"/>
        <v>4</v>
      </c>
      <c r="BF67" s="34">
        <f t="shared" si="84"/>
        <v>4</v>
      </c>
      <c r="BG67" s="34">
        <f t="shared" si="84"/>
        <v>4</v>
      </c>
      <c r="BH67" s="34">
        <f t="shared" si="84"/>
        <v>4</v>
      </c>
      <c r="BI67" s="34">
        <f t="shared" si="84"/>
        <v>4</v>
      </c>
      <c r="BJ67" s="34">
        <f t="shared" si="84"/>
        <v>4</v>
      </c>
      <c r="BK67" s="34">
        <f t="shared" si="84"/>
        <v>4</v>
      </c>
      <c r="BL67" s="34">
        <f t="shared" si="84"/>
        <v>4</v>
      </c>
      <c r="BM67" s="34">
        <f t="shared" si="84"/>
        <v>4</v>
      </c>
      <c r="BN67" s="34">
        <f t="shared" si="84"/>
        <v>4</v>
      </c>
      <c r="BO67" s="34">
        <f t="shared" si="84"/>
        <v>4</v>
      </c>
      <c r="BP67" s="34">
        <f t="shared" si="84"/>
        <v>4</v>
      </c>
      <c r="BQ67" s="34">
        <f t="shared" si="78"/>
        <v>4</v>
      </c>
      <c r="BR67" s="34">
        <f t="shared" si="78"/>
        <v>4</v>
      </c>
      <c r="BS67" s="34">
        <f t="shared" si="78"/>
        <v>4</v>
      </c>
      <c r="BT67" s="34">
        <f t="shared" si="78"/>
        <v>4</v>
      </c>
      <c r="BU67" s="34">
        <f t="shared" si="78"/>
        <v>4</v>
      </c>
      <c r="BV67" s="34">
        <f>BU67</f>
        <v>4</v>
      </c>
      <c r="BW67" s="34">
        <f>BV67</f>
        <v>4</v>
      </c>
      <c r="BX67" s="34">
        <f t="shared" ref="BX67:BY68" si="86">BW67</f>
        <v>4</v>
      </c>
      <c r="BY67" s="34">
        <f t="shared" si="86"/>
        <v>4</v>
      </c>
      <c r="BZ67" s="44">
        <f>SUM(F67:BW67)/70</f>
        <v>1.7428571428571429</v>
      </c>
      <c r="CA67" s="36"/>
    </row>
    <row r="68" spans="1:79" s="2" customFormat="1" x14ac:dyDescent="0.25">
      <c r="A68" s="40"/>
      <c r="B68" s="36" t="s">
        <v>263</v>
      </c>
      <c r="C68" s="36"/>
      <c r="D68" s="34"/>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c r="AB68" s="34">
        <v>0</v>
      </c>
      <c r="AC68" s="34">
        <v>0</v>
      </c>
      <c r="AD68" s="34">
        <v>0</v>
      </c>
      <c r="AE68" s="34">
        <v>9.4210526315789487</v>
      </c>
      <c r="AF68" s="34">
        <v>9.4210526315789487</v>
      </c>
      <c r="AG68" s="34">
        <v>9.4210526315789487</v>
      </c>
      <c r="AH68" s="34">
        <v>9.4210526315789487</v>
      </c>
      <c r="AI68" s="34">
        <v>9.4210526315789487</v>
      </c>
      <c r="AJ68" s="34">
        <v>9.4210526315789487</v>
      </c>
      <c r="AK68" s="34">
        <v>9.4210526315789487</v>
      </c>
      <c r="AL68" s="34">
        <v>9.4210526315789487</v>
      </c>
      <c r="AM68" s="34">
        <v>9.4210526315789487</v>
      </c>
      <c r="AN68" s="34">
        <v>9.4210526315789487</v>
      </c>
      <c r="AO68" s="34">
        <v>9.4210526315789487</v>
      </c>
      <c r="AP68" s="34">
        <v>9.4210526315789487</v>
      </c>
      <c r="AQ68" s="34">
        <v>9.4210526315789487</v>
      </c>
      <c r="AR68" s="34">
        <v>7.1052631578947363</v>
      </c>
      <c r="AS68" s="34">
        <v>0</v>
      </c>
      <c r="AT68" s="34">
        <v>0</v>
      </c>
      <c r="AU68" s="34">
        <v>0</v>
      </c>
      <c r="AV68" s="34">
        <v>0</v>
      </c>
      <c r="AW68" s="34">
        <v>0</v>
      </c>
      <c r="AX68" s="34">
        <v>0</v>
      </c>
      <c r="AY68" s="34">
        <v>0</v>
      </c>
      <c r="AZ68" s="34">
        <v>0</v>
      </c>
      <c r="BA68" s="34">
        <v>0</v>
      </c>
      <c r="BB68" s="34">
        <v>0</v>
      </c>
      <c r="BC68" s="34">
        <v>0</v>
      </c>
      <c r="BD68" s="34">
        <v>1</v>
      </c>
      <c r="BE68" s="34">
        <v>1</v>
      </c>
      <c r="BF68" s="34">
        <v>1</v>
      </c>
      <c r="BG68" s="34">
        <v>1</v>
      </c>
      <c r="BH68" s="34">
        <v>1</v>
      </c>
      <c r="BI68" s="34">
        <v>1</v>
      </c>
      <c r="BJ68" s="34">
        <v>1</v>
      </c>
      <c r="BK68" s="34">
        <v>1</v>
      </c>
      <c r="BL68" s="34">
        <v>1</v>
      </c>
      <c r="BM68" s="34">
        <v>1</v>
      </c>
      <c r="BN68" s="34">
        <v>1</v>
      </c>
      <c r="BO68" s="34">
        <v>1</v>
      </c>
      <c r="BP68" s="34">
        <v>1</v>
      </c>
      <c r="BQ68" s="34">
        <v>1</v>
      </c>
      <c r="BR68" s="34">
        <v>1</v>
      </c>
      <c r="BS68" s="34">
        <v>1</v>
      </c>
      <c r="BT68" s="34">
        <v>1</v>
      </c>
      <c r="BU68" s="34">
        <v>1</v>
      </c>
      <c r="BV68" s="34">
        <v>1</v>
      </c>
      <c r="BW68" s="34">
        <v>1</v>
      </c>
      <c r="BX68" s="34">
        <f t="shared" si="86"/>
        <v>1</v>
      </c>
      <c r="BY68" s="34">
        <f t="shared" si="86"/>
        <v>1</v>
      </c>
      <c r="BZ68" s="44">
        <f>SUM(F68:BW68)/70</f>
        <v>2.1368421052631579</v>
      </c>
      <c r="CA68" s="36"/>
    </row>
    <row r="69" spans="1:79" s="2" customFormat="1" x14ac:dyDescent="0.25">
      <c r="A69" s="40"/>
      <c r="B69" s="36" t="s">
        <v>296</v>
      </c>
      <c r="C69" s="36"/>
      <c r="D69" s="36">
        <f t="shared" ref="D69:AO69" si="87">10/D70</f>
        <v>0.93720712277413309</v>
      </c>
      <c r="E69" s="36">
        <f t="shared" si="87"/>
        <v>0.93720712277413309</v>
      </c>
      <c r="F69" s="36">
        <f t="shared" si="87"/>
        <v>0.93720712277413309</v>
      </c>
      <c r="G69" s="36">
        <f t="shared" si="87"/>
        <v>1.6181229773462784</v>
      </c>
      <c r="H69" s="36">
        <f t="shared" si="87"/>
        <v>1.6181229773462784</v>
      </c>
      <c r="I69" s="36">
        <f t="shared" si="87"/>
        <v>1.6181229773462784</v>
      </c>
      <c r="J69" s="36">
        <f t="shared" si="87"/>
        <v>1.6181229773462784</v>
      </c>
      <c r="K69" s="36">
        <f t="shared" si="87"/>
        <v>0.5701254275940707</v>
      </c>
      <c r="L69" s="36">
        <f t="shared" si="87"/>
        <v>0.5701254275940707</v>
      </c>
      <c r="M69" s="36">
        <f t="shared" si="87"/>
        <v>0.5701254275940707</v>
      </c>
      <c r="N69" s="36">
        <f t="shared" si="87"/>
        <v>0.5701254275940707</v>
      </c>
      <c r="O69" s="36">
        <f t="shared" si="87"/>
        <v>0.62853551225644244</v>
      </c>
      <c r="P69" s="36">
        <f t="shared" si="87"/>
        <v>0.62853551225644244</v>
      </c>
      <c r="Q69" s="36">
        <f t="shared" si="87"/>
        <v>0.62853551225644244</v>
      </c>
      <c r="R69" s="36">
        <f t="shared" si="87"/>
        <v>0.62853551225644244</v>
      </c>
      <c r="S69" s="36">
        <f t="shared" si="87"/>
        <v>1.2062726176115803</v>
      </c>
      <c r="T69" s="36">
        <f t="shared" si="87"/>
        <v>1.2062726176115803</v>
      </c>
      <c r="U69" s="36">
        <f t="shared" si="87"/>
        <v>1.2062726176115803</v>
      </c>
      <c r="V69" s="36">
        <f t="shared" si="87"/>
        <v>1.2062726176115803</v>
      </c>
      <c r="W69" s="36">
        <f t="shared" si="87"/>
        <v>1.5267175572519085</v>
      </c>
      <c r="X69" s="36">
        <f t="shared" si="87"/>
        <v>1.5267175572519085</v>
      </c>
      <c r="Y69" s="36">
        <f t="shared" si="87"/>
        <v>1.5267175572519085</v>
      </c>
      <c r="Z69" s="36">
        <f t="shared" si="87"/>
        <v>1.5267175572519085</v>
      </c>
      <c r="AA69" s="36">
        <f t="shared" si="87"/>
        <v>1.5267175572519085</v>
      </c>
      <c r="AB69" s="36">
        <f t="shared" si="87"/>
        <v>1.5267175572519085</v>
      </c>
      <c r="AC69" s="36">
        <f t="shared" si="87"/>
        <v>1.5267175572519085</v>
      </c>
      <c r="AD69" s="36">
        <f t="shared" si="87"/>
        <v>1.5267175572519085</v>
      </c>
      <c r="AE69" s="36">
        <f t="shared" si="87"/>
        <v>1.5267175572519085</v>
      </c>
      <c r="AF69" s="36">
        <f t="shared" si="87"/>
        <v>1.5267175572519085</v>
      </c>
      <c r="AG69" s="36">
        <f t="shared" si="87"/>
        <v>1.5267175572519085</v>
      </c>
      <c r="AH69" s="36">
        <f t="shared" si="87"/>
        <v>1.5267175572519085</v>
      </c>
      <c r="AI69" s="36">
        <f t="shared" si="87"/>
        <v>1.5267175572519085</v>
      </c>
      <c r="AJ69" s="36">
        <f t="shared" si="87"/>
        <v>0.83125519534497094</v>
      </c>
      <c r="AK69" s="36">
        <f t="shared" si="87"/>
        <v>0.83125519534497094</v>
      </c>
      <c r="AL69" s="36">
        <f t="shared" si="87"/>
        <v>0.83125519534497094</v>
      </c>
      <c r="AM69" s="36">
        <f t="shared" si="87"/>
        <v>0.83125519534497094</v>
      </c>
      <c r="AN69" s="36">
        <f t="shared" si="87"/>
        <v>0.83125519534497094</v>
      </c>
      <c r="AO69" s="36">
        <f t="shared" si="87"/>
        <v>0.83125519534497094</v>
      </c>
      <c r="AP69" s="34"/>
      <c r="AQ69" s="34"/>
      <c r="AR69" s="34"/>
      <c r="AS69" s="36">
        <f t="shared" ref="AS69:BF69" si="88">10/AS70</f>
        <v>0.58962264150943389</v>
      </c>
      <c r="AT69" s="36">
        <f t="shared" si="88"/>
        <v>0.58962264150943389</v>
      </c>
      <c r="AU69" s="36">
        <f t="shared" si="88"/>
        <v>0.58962264150943389</v>
      </c>
      <c r="AV69" s="36">
        <f t="shared" si="88"/>
        <v>0.58962264150943389</v>
      </c>
      <c r="AW69" s="36">
        <f t="shared" si="88"/>
        <v>0.58962264150943389</v>
      </c>
      <c r="AX69" s="36">
        <f t="shared" si="88"/>
        <v>2.7027027027027026</v>
      </c>
      <c r="AY69" s="36">
        <f t="shared" si="88"/>
        <v>2.7027027027027026</v>
      </c>
      <c r="AZ69" s="36">
        <f t="shared" si="88"/>
        <v>2.7027027027027026</v>
      </c>
      <c r="BA69" s="36">
        <f t="shared" si="88"/>
        <v>1.3315579227696406</v>
      </c>
      <c r="BB69" s="36">
        <f t="shared" si="88"/>
        <v>1.3315579227696406</v>
      </c>
      <c r="BC69" s="36">
        <f t="shared" si="88"/>
        <v>1.3315579227696406</v>
      </c>
      <c r="BD69" s="36">
        <f t="shared" si="88"/>
        <v>4.3687199650502402</v>
      </c>
      <c r="BE69" s="36">
        <f t="shared" si="88"/>
        <v>4.3687199650502402</v>
      </c>
      <c r="BF69" s="36">
        <f t="shared" si="88"/>
        <v>4.3687199650502402</v>
      </c>
      <c r="BG69" s="34"/>
      <c r="BH69" s="34"/>
      <c r="BI69" s="34"/>
      <c r="BJ69" s="34"/>
      <c r="BK69" s="34"/>
      <c r="BL69" s="34"/>
      <c r="BM69" s="34"/>
      <c r="BN69" s="34"/>
      <c r="BO69" s="34"/>
      <c r="BP69" s="36">
        <f t="shared" ref="BP69:BX69" si="89">10/BP70</f>
        <v>1.9157088122605366</v>
      </c>
      <c r="BQ69" s="36">
        <f t="shared" si="89"/>
        <v>1.9157088122605366</v>
      </c>
      <c r="BR69" s="36">
        <f t="shared" si="89"/>
        <v>1.9157088122605366</v>
      </c>
      <c r="BS69" s="36">
        <f t="shared" si="89"/>
        <v>1.824817518248175</v>
      </c>
      <c r="BT69" s="36">
        <f t="shared" si="89"/>
        <v>1.824817518248175</v>
      </c>
      <c r="BU69" s="36">
        <f t="shared" si="89"/>
        <v>1.824817518248175</v>
      </c>
      <c r="BV69" s="36">
        <f t="shared" si="89"/>
        <v>1.9305019305019306</v>
      </c>
      <c r="BW69" s="36">
        <f t="shared" si="89"/>
        <v>1.9305019305019306</v>
      </c>
      <c r="BX69" s="36">
        <f t="shared" si="89"/>
        <v>1.9305019305019306</v>
      </c>
      <c r="BY69" s="109">
        <f>10/BY70</f>
        <v>1.5698587127158556</v>
      </c>
      <c r="BZ69" s="44">
        <f>SUM(F69:BW69)/58</f>
        <v>1.4673091467240902</v>
      </c>
      <c r="CA69" s="36"/>
    </row>
    <row r="70" spans="1:79" s="2" customFormat="1" x14ac:dyDescent="0.25">
      <c r="A70" s="40"/>
      <c r="B70" s="36" t="s">
        <v>322</v>
      </c>
      <c r="C70" s="36"/>
      <c r="D70" s="34">
        <v>10.67</v>
      </c>
      <c r="E70" s="34">
        <v>10.67</v>
      </c>
      <c r="F70" s="34">
        <v>10.67</v>
      </c>
      <c r="G70" s="34">
        <v>6.18</v>
      </c>
      <c r="H70" s="34">
        <v>6.18</v>
      </c>
      <c r="I70" s="34">
        <v>6.18</v>
      </c>
      <c r="J70" s="34">
        <v>6.18</v>
      </c>
      <c r="K70" s="34">
        <v>17.54</v>
      </c>
      <c r="L70" s="34">
        <v>17.54</v>
      </c>
      <c r="M70" s="34">
        <v>17.54</v>
      </c>
      <c r="N70" s="34">
        <v>17.54</v>
      </c>
      <c r="O70" s="34">
        <v>15.91</v>
      </c>
      <c r="P70" s="34">
        <v>15.91</v>
      </c>
      <c r="Q70" s="34">
        <v>15.91</v>
      </c>
      <c r="R70" s="34">
        <v>15.91</v>
      </c>
      <c r="S70" s="34">
        <v>8.2899999999999991</v>
      </c>
      <c r="T70" s="34">
        <v>8.2899999999999991</v>
      </c>
      <c r="U70" s="34">
        <v>8.2899999999999991</v>
      </c>
      <c r="V70" s="34">
        <v>8.2899999999999991</v>
      </c>
      <c r="W70" s="34">
        <v>6.55</v>
      </c>
      <c r="X70" s="34">
        <v>6.55</v>
      </c>
      <c r="Y70" s="34">
        <v>6.55</v>
      </c>
      <c r="Z70" s="34">
        <v>6.55</v>
      </c>
      <c r="AA70" s="34">
        <v>6.55</v>
      </c>
      <c r="AB70" s="34">
        <v>6.55</v>
      </c>
      <c r="AC70" s="34">
        <v>6.55</v>
      </c>
      <c r="AD70" s="34">
        <v>6.55</v>
      </c>
      <c r="AE70" s="34">
        <v>6.55</v>
      </c>
      <c r="AF70" s="34">
        <v>6.55</v>
      </c>
      <c r="AG70" s="34">
        <v>6.55</v>
      </c>
      <c r="AH70" s="34">
        <v>6.55</v>
      </c>
      <c r="AI70" s="34">
        <v>6.55</v>
      </c>
      <c r="AJ70" s="34">
        <v>12.03</v>
      </c>
      <c r="AK70" s="34">
        <v>12.03</v>
      </c>
      <c r="AL70" s="34">
        <v>12.03</v>
      </c>
      <c r="AM70" s="34">
        <v>12.03</v>
      </c>
      <c r="AN70" s="34">
        <v>12.03</v>
      </c>
      <c r="AO70" s="34">
        <v>12.03</v>
      </c>
      <c r="AP70" s="34"/>
      <c r="AQ70" s="34"/>
      <c r="AR70" s="34"/>
      <c r="AS70" s="34">
        <v>16.96</v>
      </c>
      <c r="AT70" s="34">
        <v>16.96</v>
      </c>
      <c r="AU70" s="34">
        <v>16.96</v>
      </c>
      <c r="AV70" s="34">
        <v>16.96</v>
      </c>
      <c r="AW70" s="34">
        <v>16.96</v>
      </c>
      <c r="AX70" s="34">
        <v>3.7</v>
      </c>
      <c r="AY70" s="34">
        <v>3.7</v>
      </c>
      <c r="AZ70" s="34">
        <v>3.7</v>
      </c>
      <c r="BA70" s="34">
        <v>7.51</v>
      </c>
      <c r="BB70" s="34">
        <v>7.51</v>
      </c>
      <c r="BC70" s="34">
        <v>7.51</v>
      </c>
      <c r="BD70" s="34">
        <v>2.2890000000000001</v>
      </c>
      <c r="BE70" s="34">
        <v>2.2890000000000001</v>
      </c>
      <c r="BF70" s="34">
        <v>2.2890000000000001</v>
      </c>
      <c r="BG70" s="34"/>
      <c r="BH70" s="34"/>
      <c r="BI70" s="34"/>
      <c r="BJ70" s="34"/>
      <c r="BK70" s="34"/>
      <c r="BL70" s="34"/>
      <c r="BM70" s="34"/>
      <c r="BN70" s="34"/>
      <c r="BO70" s="34"/>
      <c r="BP70" s="34">
        <v>5.22</v>
      </c>
      <c r="BQ70" s="34">
        <v>5.22</v>
      </c>
      <c r="BR70" s="34">
        <v>5.22</v>
      </c>
      <c r="BS70" s="34">
        <v>5.48</v>
      </c>
      <c r="BT70" s="34">
        <v>5.48</v>
      </c>
      <c r="BU70" s="34">
        <v>5.48</v>
      </c>
      <c r="BV70" s="34">
        <v>5.18</v>
      </c>
      <c r="BW70" s="34">
        <v>5.18</v>
      </c>
      <c r="BX70" s="34">
        <v>5.18</v>
      </c>
      <c r="BY70" s="110">
        <v>6.37</v>
      </c>
      <c r="BZ70" s="44">
        <f>SUM(F70:BW70)/58</f>
        <v>9.0937413793103392</v>
      </c>
      <c r="CA70" s="36"/>
    </row>
    <row r="71" spans="1:79" s="2" customFormat="1" x14ac:dyDescent="0.25">
      <c r="A71" s="40"/>
      <c r="B71" s="36" t="s">
        <v>269</v>
      </c>
      <c r="C71" s="36"/>
      <c r="D71" s="34">
        <v>2.62</v>
      </c>
      <c r="E71" s="34">
        <v>2.62</v>
      </c>
      <c r="F71" s="34">
        <v>2.62</v>
      </c>
      <c r="G71" s="34">
        <v>2.12</v>
      </c>
      <c r="H71" s="34">
        <v>2.12</v>
      </c>
      <c r="I71" s="34">
        <v>2.12</v>
      </c>
      <c r="J71" s="34">
        <v>2.12</v>
      </c>
      <c r="K71" s="34">
        <v>2.2799999999999998</v>
      </c>
      <c r="L71" s="34">
        <v>2.2799999999999998</v>
      </c>
      <c r="M71" s="34">
        <v>2.2799999999999998</v>
      </c>
      <c r="N71" s="34">
        <v>2.2799999999999998</v>
      </c>
      <c r="O71" s="34">
        <v>1.47</v>
      </c>
      <c r="P71" s="34">
        <v>1.47</v>
      </c>
      <c r="Q71" s="34">
        <v>1.47</v>
      </c>
      <c r="R71" s="34">
        <v>1.47</v>
      </c>
      <c r="S71" s="34">
        <v>1.71</v>
      </c>
      <c r="T71" s="34">
        <v>1.71</v>
      </c>
      <c r="U71" s="34">
        <v>1.71</v>
      </c>
      <c r="V71" s="34">
        <v>1.71</v>
      </c>
      <c r="W71" s="34">
        <v>2.0499999999999998</v>
      </c>
      <c r="X71" s="34">
        <v>2.0499999999999998</v>
      </c>
      <c r="Y71" s="34">
        <v>2.0499999999999998</v>
      </c>
      <c r="Z71" s="34">
        <v>2.0499999999999998</v>
      </c>
      <c r="AA71" s="34">
        <v>2.0499999999999998</v>
      </c>
      <c r="AB71" s="34">
        <v>2.0499999999999998</v>
      </c>
      <c r="AC71" s="34">
        <v>2.0499999999999998</v>
      </c>
      <c r="AD71" s="34">
        <v>2.0499999999999998</v>
      </c>
      <c r="AE71" s="34">
        <v>2.0499999999999998</v>
      </c>
      <c r="AF71" s="34">
        <v>2.0499999999999998</v>
      </c>
      <c r="AG71" s="34">
        <v>2.0499999999999998</v>
      </c>
      <c r="AH71" s="34">
        <v>2.0499999999999998</v>
      </c>
      <c r="AI71" s="34">
        <v>2.0499999999999998</v>
      </c>
      <c r="AJ71" s="34">
        <v>1.42</v>
      </c>
      <c r="AK71" s="34">
        <v>1.42</v>
      </c>
      <c r="AL71" s="34">
        <v>1.42</v>
      </c>
      <c r="AM71" s="34">
        <v>1.42</v>
      </c>
      <c r="AN71" s="34">
        <v>1.42</v>
      </c>
      <c r="AO71" s="34">
        <v>1.42</v>
      </c>
      <c r="AP71" s="34">
        <v>2.2999999999999998</v>
      </c>
      <c r="AQ71" s="34">
        <v>3.3</v>
      </c>
      <c r="AR71" s="34">
        <v>4.3</v>
      </c>
      <c r="AS71" s="34">
        <v>6.44</v>
      </c>
      <c r="AT71" s="34">
        <v>6.44</v>
      </c>
      <c r="AU71" s="34">
        <v>6.44</v>
      </c>
      <c r="AV71" s="34">
        <v>6.44</v>
      </c>
      <c r="AW71" s="34">
        <v>6.44</v>
      </c>
      <c r="AX71" s="34">
        <v>3.85</v>
      </c>
      <c r="AY71" s="34">
        <v>3.85</v>
      </c>
      <c r="AZ71" s="34">
        <v>3.85</v>
      </c>
      <c r="BA71" s="34">
        <v>3.55</v>
      </c>
      <c r="BB71" s="34">
        <v>3.55</v>
      </c>
      <c r="BC71" s="34">
        <v>3.55</v>
      </c>
      <c r="BD71" s="34">
        <v>3.08</v>
      </c>
      <c r="BE71" s="34">
        <v>3.08</v>
      </c>
      <c r="BF71" s="34">
        <v>3.08</v>
      </c>
      <c r="BG71" s="34">
        <v>6.14</v>
      </c>
      <c r="BH71" s="34">
        <v>6.14</v>
      </c>
      <c r="BI71" s="34">
        <v>6.14</v>
      </c>
      <c r="BJ71" s="34">
        <v>4.5</v>
      </c>
      <c r="BK71" s="34">
        <v>4.5</v>
      </c>
      <c r="BL71" s="34">
        <v>4.5</v>
      </c>
      <c r="BM71" s="34">
        <v>6.42</v>
      </c>
      <c r="BN71" s="34">
        <v>6.42</v>
      </c>
      <c r="BO71" s="34">
        <v>6.42</v>
      </c>
      <c r="BP71" s="34">
        <v>5.46</v>
      </c>
      <c r="BQ71" s="34">
        <v>5.46</v>
      </c>
      <c r="BR71" s="34">
        <v>5.46</v>
      </c>
      <c r="BS71" s="34">
        <v>5.77</v>
      </c>
      <c r="BT71" s="34">
        <v>5.77</v>
      </c>
      <c r="BU71" s="34">
        <v>5.77</v>
      </c>
      <c r="BV71" s="34">
        <v>3.47</v>
      </c>
      <c r="BW71" s="34">
        <v>3.47</v>
      </c>
      <c r="BX71" s="34">
        <v>3.47</v>
      </c>
      <c r="BY71" s="110">
        <v>5.375</v>
      </c>
      <c r="BZ71" s="44">
        <f>SUM(F71:BW71)/58</f>
        <v>4.0251724137931024</v>
      </c>
      <c r="CA71" s="36"/>
    </row>
    <row r="72" spans="1:79" s="2" customFormat="1" x14ac:dyDescent="0.25">
      <c r="A72" s="40"/>
      <c r="B72" s="36" t="s">
        <v>397</v>
      </c>
      <c r="C72" s="36"/>
      <c r="D72" s="34"/>
      <c r="E72" s="34"/>
      <c r="F72" s="34">
        <v>0</v>
      </c>
      <c r="G72" s="34">
        <v>0</v>
      </c>
      <c r="H72" s="34">
        <v>3</v>
      </c>
      <c r="I72" s="34">
        <v>3</v>
      </c>
      <c r="J72" s="34">
        <v>3</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c r="AB72" s="34">
        <v>0</v>
      </c>
      <c r="AC72" s="34">
        <v>0</v>
      </c>
      <c r="AD72" s="34">
        <v>6</v>
      </c>
      <c r="AE72" s="34">
        <v>6</v>
      </c>
      <c r="AF72" s="34">
        <v>6</v>
      </c>
      <c r="AG72" s="34">
        <v>6</v>
      </c>
      <c r="AH72" s="34">
        <v>6</v>
      </c>
      <c r="AI72" s="34">
        <v>6</v>
      </c>
      <c r="AJ72" s="34">
        <v>6</v>
      </c>
      <c r="AK72" s="34">
        <v>6</v>
      </c>
      <c r="AL72" s="34">
        <v>6</v>
      </c>
      <c r="AM72" s="34">
        <v>6</v>
      </c>
      <c r="AN72" s="34">
        <v>6</v>
      </c>
      <c r="AO72" s="34">
        <v>6</v>
      </c>
      <c r="AP72" s="34">
        <v>6</v>
      </c>
      <c r="AQ72" s="34">
        <v>6</v>
      </c>
      <c r="AR72" s="34">
        <v>6</v>
      </c>
      <c r="AS72" s="34">
        <v>6</v>
      </c>
      <c r="AT72" s="34">
        <v>6</v>
      </c>
      <c r="AU72" s="34">
        <v>6</v>
      </c>
      <c r="AV72" s="34">
        <v>6</v>
      </c>
      <c r="AW72" s="34">
        <v>6</v>
      </c>
      <c r="AX72" s="34">
        <v>6</v>
      </c>
      <c r="AY72" s="34">
        <v>6</v>
      </c>
      <c r="AZ72" s="34">
        <v>6</v>
      </c>
      <c r="BA72" s="34">
        <v>6</v>
      </c>
      <c r="BB72" s="34">
        <v>6</v>
      </c>
      <c r="BC72" s="34">
        <v>6</v>
      </c>
      <c r="BD72" s="34">
        <v>6</v>
      </c>
      <c r="BE72" s="34">
        <v>6</v>
      </c>
      <c r="BF72" s="34">
        <v>6</v>
      </c>
      <c r="BG72" s="34">
        <v>3</v>
      </c>
      <c r="BH72" s="34">
        <v>3</v>
      </c>
      <c r="BI72" s="34">
        <v>3</v>
      </c>
      <c r="BJ72" s="34">
        <v>3</v>
      </c>
      <c r="BK72" s="34">
        <v>3</v>
      </c>
      <c r="BL72" s="34">
        <v>3</v>
      </c>
      <c r="BM72" s="34">
        <v>3</v>
      </c>
      <c r="BN72" s="34">
        <v>3</v>
      </c>
      <c r="BO72" s="34">
        <v>3</v>
      </c>
      <c r="BP72" s="34">
        <v>3</v>
      </c>
      <c r="BQ72" s="34">
        <v>3</v>
      </c>
      <c r="BR72" s="34">
        <v>3</v>
      </c>
      <c r="BS72" s="34">
        <v>3</v>
      </c>
      <c r="BT72" s="34">
        <v>3</v>
      </c>
      <c r="BU72" s="34">
        <v>3</v>
      </c>
      <c r="BV72" s="34">
        <v>5</v>
      </c>
      <c r="BW72" s="34">
        <v>5</v>
      </c>
      <c r="BX72" s="34">
        <v>5</v>
      </c>
      <c r="BY72" s="34"/>
      <c r="BZ72" s="44">
        <f t="shared" ref="BZ72:BZ73" si="90">SUM(F72:BW72)/58</f>
        <v>4.1034482758620694</v>
      </c>
      <c r="CA72" s="36"/>
    </row>
    <row r="73" spans="1:79" x14ac:dyDescent="0.25">
      <c r="A73" s="33"/>
      <c r="B73" s="34" t="s">
        <v>403</v>
      </c>
      <c r="C73" s="34"/>
      <c r="D73" s="34"/>
      <c r="E73" s="34"/>
      <c r="F73" s="34">
        <v>1</v>
      </c>
      <c r="G73" s="34">
        <v>1</v>
      </c>
      <c r="H73" s="34">
        <v>1</v>
      </c>
      <c r="I73" s="34">
        <v>1</v>
      </c>
      <c r="J73" s="34">
        <v>1</v>
      </c>
      <c r="K73" s="34">
        <v>1</v>
      </c>
      <c r="L73" s="34">
        <v>1</v>
      </c>
      <c r="M73" s="34">
        <v>1</v>
      </c>
      <c r="N73" s="34">
        <v>1</v>
      </c>
      <c r="O73" s="34">
        <v>1</v>
      </c>
      <c r="P73" s="34">
        <v>1</v>
      </c>
      <c r="Q73" s="34">
        <v>1</v>
      </c>
      <c r="R73" s="34">
        <v>1</v>
      </c>
      <c r="S73" s="34">
        <v>1</v>
      </c>
      <c r="T73" s="34">
        <v>1</v>
      </c>
      <c r="U73" s="34">
        <v>1</v>
      </c>
      <c r="V73" s="34">
        <v>1</v>
      </c>
      <c r="W73" s="34">
        <v>0</v>
      </c>
      <c r="X73" s="34">
        <v>0</v>
      </c>
      <c r="Y73" s="34">
        <v>0</v>
      </c>
      <c r="Z73" s="34">
        <v>0</v>
      </c>
      <c r="AA73" s="34">
        <v>0</v>
      </c>
      <c r="AB73" s="34">
        <v>0</v>
      </c>
      <c r="AC73" s="34">
        <v>0</v>
      </c>
      <c r="AD73" s="34">
        <v>0</v>
      </c>
      <c r="AE73" s="34">
        <v>0</v>
      </c>
      <c r="AF73" s="34">
        <v>0</v>
      </c>
      <c r="AG73" s="34">
        <v>0</v>
      </c>
      <c r="AH73" s="34">
        <v>0</v>
      </c>
      <c r="AI73" s="34">
        <v>0</v>
      </c>
      <c r="AJ73" s="34">
        <v>0</v>
      </c>
      <c r="AK73" s="34">
        <v>0</v>
      </c>
      <c r="AL73" s="34">
        <v>0</v>
      </c>
      <c r="AM73" s="34">
        <v>0</v>
      </c>
      <c r="AN73" s="34">
        <v>0</v>
      </c>
      <c r="AO73" s="34">
        <v>0</v>
      </c>
      <c r="AP73" s="34">
        <v>0</v>
      </c>
      <c r="AQ73" s="34">
        <v>0</v>
      </c>
      <c r="AR73" s="34">
        <v>2.5</v>
      </c>
      <c r="AS73" s="34">
        <v>2.5</v>
      </c>
      <c r="AT73" s="34">
        <v>2.5</v>
      </c>
      <c r="AU73" s="34">
        <v>2.5</v>
      </c>
      <c r="AV73" s="34">
        <v>2.5</v>
      </c>
      <c r="AW73" s="34">
        <v>2.5</v>
      </c>
      <c r="AX73" s="34">
        <v>2</v>
      </c>
      <c r="AY73" s="34">
        <v>2</v>
      </c>
      <c r="AZ73" s="34">
        <v>2</v>
      </c>
      <c r="BA73" s="34">
        <v>3</v>
      </c>
      <c r="BB73" s="34">
        <v>3</v>
      </c>
      <c r="BC73" s="34">
        <v>3</v>
      </c>
      <c r="BD73" s="34">
        <v>3</v>
      </c>
      <c r="BE73" s="34">
        <v>3</v>
      </c>
      <c r="BF73" s="34">
        <v>3</v>
      </c>
      <c r="BG73" s="34">
        <v>2</v>
      </c>
      <c r="BH73" s="34">
        <v>2</v>
      </c>
      <c r="BI73" s="34">
        <v>2</v>
      </c>
      <c r="BJ73" s="34">
        <v>2</v>
      </c>
      <c r="BK73" s="34">
        <v>2</v>
      </c>
      <c r="BL73" s="34">
        <v>2</v>
      </c>
      <c r="BM73" s="34">
        <v>2</v>
      </c>
      <c r="BN73" s="34">
        <v>2</v>
      </c>
      <c r="BO73" s="34">
        <v>2</v>
      </c>
      <c r="BP73" s="34">
        <v>2</v>
      </c>
      <c r="BQ73" s="34">
        <v>2</v>
      </c>
      <c r="BR73" s="34">
        <v>2</v>
      </c>
      <c r="BS73" s="34">
        <v>2</v>
      </c>
      <c r="BT73" s="34">
        <v>2</v>
      </c>
      <c r="BU73" s="34">
        <v>2</v>
      </c>
      <c r="BV73" s="34">
        <v>2</v>
      </c>
      <c r="BW73" s="34">
        <v>2</v>
      </c>
      <c r="BX73" s="108">
        <v>2</v>
      </c>
      <c r="BY73" s="34">
        <v>2</v>
      </c>
      <c r="BZ73" s="44">
        <f t="shared" si="90"/>
        <v>1.5517241379310345</v>
      </c>
    </row>
    <row r="74" spans="1:79" s="2" customFormat="1" x14ac:dyDescent="0.25">
      <c r="A74" s="40"/>
      <c r="B74" s="36" t="s">
        <v>189</v>
      </c>
      <c r="C74" s="36"/>
      <c r="D74" s="34"/>
      <c r="E74" s="34">
        <v>4</v>
      </c>
      <c r="F74" s="34">
        <f t="shared" si="84"/>
        <v>4</v>
      </c>
      <c r="G74" s="34">
        <f t="shared" si="84"/>
        <v>4</v>
      </c>
      <c r="H74" s="34">
        <v>6</v>
      </c>
      <c r="I74" s="34">
        <f t="shared" si="84"/>
        <v>6</v>
      </c>
      <c r="J74" s="34">
        <f t="shared" si="84"/>
        <v>6</v>
      </c>
      <c r="K74" s="34">
        <f t="shared" si="84"/>
        <v>6</v>
      </c>
      <c r="L74" s="34">
        <f t="shared" si="84"/>
        <v>6</v>
      </c>
      <c r="M74" s="34">
        <f t="shared" si="84"/>
        <v>6</v>
      </c>
      <c r="N74" s="34">
        <f t="shared" si="84"/>
        <v>6</v>
      </c>
      <c r="O74" s="34">
        <f t="shared" si="84"/>
        <v>6</v>
      </c>
      <c r="P74" s="34">
        <f t="shared" si="84"/>
        <v>6</v>
      </c>
      <c r="Q74" s="34">
        <f t="shared" si="84"/>
        <v>6</v>
      </c>
      <c r="R74" s="34">
        <f t="shared" si="84"/>
        <v>6</v>
      </c>
      <c r="S74" s="34">
        <f t="shared" si="84"/>
        <v>6</v>
      </c>
      <c r="T74" s="34">
        <f t="shared" si="84"/>
        <v>6</v>
      </c>
      <c r="U74" s="34">
        <f t="shared" si="84"/>
        <v>6</v>
      </c>
      <c r="V74" s="34">
        <f t="shared" si="84"/>
        <v>6</v>
      </c>
      <c r="W74" s="34">
        <f t="shared" si="84"/>
        <v>6</v>
      </c>
      <c r="X74" s="34">
        <f t="shared" si="84"/>
        <v>6</v>
      </c>
      <c r="Y74" s="34">
        <f t="shared" si="84"/>
        <v>6</v>
      </c>
      <c r="Z74" s="34">
        <f t="shared" si="84"/>
        <v>6</v>
      </c>
      <c r="AA74" s="34">
        <v>4</v>
      </c>
      <c r="AB74" s="34">
        <f t="shared" si="84"/>
        <v>4</v>
      </c>
      <c r="AC74" s="34">
        <f t="shared" si="84"/>
        <v>4</v>
      </c>
      <c r="AD74" s="34">
        <v>0</v>
      </c>
      <c r="AE74" s="34">
        <f t="shared" ref="AE74" si="91">AD74</f>
        <v>0</v>
      </c>
      <c r="AF74" s="34">
        <f t="shared" si="84"/>
        <v>0</v>
      </c>
      <c r="AG74" s="34">
        <f t="shared" si="84"/>
        <v>0</v>
      </c>
      <c r="AH74" s="34">
        <f t="shared" si="84"/>
        <v>0</v>
      </c>
      <c r="AI74" s="34">
        <f t="shared" si="84"/>
        <v>0</v>
      </c>
      <c r="AJ74" s="34">
        <f t="shared" si="84"/>
        <v>0</v>
      </c>
      <c r="AK74" s="34">
        <f t="shared" si="84"/>
        <v>0</v>
      </c>
      <c r="AL74" s="34">
        <f t="shared" si="84"/>
        <v>0</v>
      </c>
      <c r="AM74" s="34">
        <f t="shared" si="84"/>
        <v>0</v>
      </c>
      <c r="AN74" s="34">
        <f t="shared" si="84"/>
        <v>0</v>
      </c>
      <c r="AO74" s="34">
        <f t="shared" si="84"/>
        <v>0</v>
      </c>
      <c r="AP74" s="34">
        <f t="shared" si="84"/>
        <v>0</v>
      </c>
      <c r="AQ74" s="34">
        <f t="shared" si="84"/>
        <v>0</v>
      </c>
      <c r="AR74" s="34">
        <v>4</v>
      </c>
      <c r="AS74" s="34">
        <v>8</v>
      </c>
      <c r="AT74" s="34">
        <f t="shared" si="84"/>
        <v>8</v>
      </c>
      <c r="AU74" s="34">
        <f t="shared" si="84"/>
        <v>8</v>
      </c>
      <c r="AV74" s="34">
        <f t="shared" si="84"/>
        <v>8</v>
      </c>
      <c r="AW74" s="34">
        <f t="shared" si="84"/>
        <v>8</v>
      </c>
      <c r="AX74" s="34">
        <f t="shared" si="84"/>
        <v>8</v>
      </c>
      <c r="AY74" s="34">
        <f t="shared" si="84"/>
        <v>8</v>
      </c>
      <c r="AZ74" s="34">
        <f t="shared" si="84"/>
        <v>8</v>
      </c>
      <c r="BA74" s="34">
        <f t="shared" si="84"/>
        <v>8</v>
      </c>
      <c r="BB74" s="34">
        <f t="shared" si="84"/>
        <v>8</v>
      </c>
      <c r="BC74" s="34">
        <f t="shared" si="84"/>
        <v>8</v>
      </c>
      <c r="BD74" s="34">
        <f t="shared" si="84"/>
        <v>8</v>
      </c>
      <c r="BE74" s="34">
        <f t="shared" si="84"/>
        <v>8</v>
      </c>
      <c r="BF74" s="34">
        <f t="shared" si="84"/>
        <v>8</v>
      </c>
      <c r="BG74" s="34">
        <f t="shared" si="84"/>
        <v>8</v>
      </c>
      <c r="BH74" s="34">
        <f t="shared" si="84"/>
        <v>8</v>
      </c>
      <c r="BI74" s="34">
        <f t="shared" si="84"/>
        <v>8</v>
      </c>
      <c r="BJ74" s="34">
        <f t="shared" si="84"/>
        <v>8</v>
      </c>
      <c r="BK74" s="34">
        <f t="shared" si="84"/>
        <v>8</v>
      </c>
      <c r="BL74" s="34">
        <f t="shared" si="84"/>
        <v>8</v>
      </c>
      <c r="BM74" s="34">
        <f t="shared" si="84"/>
        <v>8</v>
      </c>
      <c r="BN74" s="34">
        <f t="shared" si="84"/>
        <v>8</v>
      </c>
      <c r="BO74" s="34">
        <f t="shared" si="84"/>
        <v>8</v>
      </c>
      <c r="BP74" s="34">
        <f t="shared" si="84"/>
        <v>8</v>
      </c>
      <c r="BQ74" s="34">
        <f t="shared" si="78"/>
        <v>8</v>
      </c>
      <c r="BR74" s="34">
        <f t="shared" si="78"/>
        <v>8</v>
      </c>
      <c r="BS74" s="34">
        <f t="shared" si="78"/>
        <v>8</v>
      </c>
      <c r="BT74" s="34">
        <f t="shared" si="78"/>
        <v>8</v>
      </c>
      <c r="BU74" s="34">
        <f t="shared" si="78"/>
        <v>8</v>
      </c>
      <c r="BV74" s="34">
        <v>8</v>
      </c>
      <c r="BW74" s="34">
        <v>8</v>
      </c>
      <c r="BX74" s="34">
        <v>8</v>
      </c>
      <c r="BY74" s="34"/>
      <c r="BZ74" s="44">
        <f t="shared" ref="BZ74:BZ82" si="92">SUM(F74:BW74)/70</f>
        <v>5.5142857142857142</v>
      </c>
      <c r="CA74" s="36"/>
    </row>
    <row r="75" spans="1:79" s="5" customFormat="1" x14ac:dyDescent="0.25">
      <c r="A75" s="37" t="s">
        <v>201</v>
      </c>
      <c r="B75" s="38" t="s">
        <v>188</v>
      </c>
      <c r="C75" s="38"/>
      <c r="D75" s="38"/>
      <c r="E75" s="38"/>
      <c r="F75" s="38">
        <f t="shared" ref="F75:N75" si="93">SUM(F2+F11+F20+F29+F39+F48+F57+F66)/7</f>
        <v>2.3214285714285716</v>
      </c>
      <c r="G75" s="38">
        <f t="shared" si="93"/>
        <v>3.0357142857142856</v>
      </c>
      <c r="H75" s="38">
        <f t="shared" si="93"/>
        <v>1.6071428571428572</v>
      </c>
      <c r="I75" s="38">
        <f t="shared" si="93"/>
        <v>2.2321428571428572</v>
      </c>
      <c r="J75" s="38">
        <f t="shared" si="93"/>
        <v>2.2321428571428572</v>
      </c>
      <c r="K75" s="38">
        <f t="shared" si="93"/>
        <v>2.2321428571428572</v>
      </c>
      <c r="L75" s="38">
        <f t="shared" si="93"/>
        <v>2.2321428571428572</v>
      </c>
      <c r="M75" s="38">
        <f t="shared" si="93"/>
        <v>2.2321428571428572</v>
      </c>
      <c r="N75" s="38">
        <f t="shared" si="93"/>
        <v>2.4107142857142856</v>
      </c>
      <c r="O75" s="38">
        <f t="shared" ref="O75:AT75" si="94">SUM(O2+O11+O20+O29+O39+O48+O57+O66)/8</f>
        <v>3.125</v>
      </c>
      <c r="P75" s="38">
        <f t="shared" si="94"/>
        <v>3.125</v>
      </c>
      <c r="Q75" s="38">
        <f t="shared" si="94"/>
        <v>2.46875</v>
      </c>
      <c r="R75" s="38">
        <f t="shared" si="94"/>
        <v>3.4375</v>
      </c>
      <c r="S75" s="38">
        <f t="shared" si="94"/>
        <v>3.4375</v>
      </c>
      <c r="T75" s="38">
        <f t="shared" si="94"/>
        <v>2.109375</v>
      </c>
      <c r="U75" s="38">
        <f t="shared" si="94"/>
        <v>2.1875</v>
      </c>
      <c r="V75" s="38">
        <f t="shared" si="94"/>
        <v>2.03125</v>
      </c>
      <c r="W75" s="38">
        <f t="shared" si="94"/>
        <v>2.03125</v>
      </c>
      <c r="X75" s="38">
        <f t="shared" si="94"/>
        <v>2.03125</v>
      </c>
      <c r="Y75" s="38">
        <f t="shared" si="94"/>
        <v>2.34375</v>
      </c>
      <c r="Z75" s="38">
        <f t="shared" si="94"/>
        <v>2.34375</v>
      </c>
      <c r="AA75" s="38">
        <f t="shared" si="94"/>
        <v>2.34375</v>
      </c>
      <c r="AB75" s="38">
        <f t="shared" si="94"/>
        <v>2.109375</v>
      </c>
      <c r="AC75" s="38">
        <f t="shared" si="94"/>
        <v>2.109375</v>
      </c>
      <c r="AD75" s="38">
        <f t="shared" si="94"/>
        <v>2.109375</v>
      </c>
      <c r="AE75" s="38">
        <f t="shared" si="94"/>
        <v>2.96875</v>
      </c>
      <c r="AF75" s="38">
        <f t="shared" si="94"/>
        <v>3.59375</v>
      </c>
      <c r="AG75" s="38">
        <f t="shared" si="94"/>
        <v>2.890625</v>
      </c>
      <c r="AH75" s="38">
        <f t="shared" si="94"/>
        <v>2.890625</v>
      </c>
      <c r="AI75" s="38">
        <f t="shared" si="94"/>
        <v>2.265625</v>
      </c>
      <c r="AJ75" s="38">
        <f t="shared" si="94"/>
        <v>2.125</v>
      </c>
      <c r="AK75" s="38">
        <f t="shared" si="94"/>
        <v>2.125</v>
      </c>
      <c r="AL75" s="38">
        <f t="shared" si="94"/>
        <v>2.125</v>
      </c>
      <c r="AM75" s="38">
        <f t="shared" si="94"/>
        <v>2.125</v>
      </c>
      <c r="AN75" s="38">
        <f t="shared" si="94"/>
        <v>2.125</v>
      </c>
      <c r="AO75" s="38">
        <f t="shared" si="94"/>
        <v>2.125</v>
      </c>
      <c r="AP75" s="38">
        <f t="shared" si="94"/>
        <v>2.125</v>
      </c>
      <c r="AQ75" s="38">
        <f t="shared" si="94"/>
        <v>3.453125</v>
      </c>
      <c r="AR75" s="38">
        <f t="shared" si="94"/>
        <v>2.984375</v>
      </c>
      <c r="AS75" s="38">
        <f t="shared" si="94"/>
        <v>4.609375</v>
      </c>
      <c r="AT75" s="38">
        <f t="shared" si="94"/>
        <v>3.90625</v>
      </c>
      <c r="AU75" s="38">
        <f t="shared" ref="AU75:BW75" si="95">SUM(AU2+AU11+AU20+AU29+AU39+AU48+AU57+AU66)/8</f>
        <v>3.90625</v>
      </c>
      <c r="AV75" s="38">
        <f t="shared" si="95"/>
        <v>3.75</v>
      </c>
      <c r="AW75" s="38">
        <f t="shared" si="95"/>
        <v>3.75</v>
      </c>
      <c r="AX75" s="38">
        <f t="shared" si="95"/>
        <v>3.75</v>
      </c>
      <c r="AY75" s="38">
        <f t="shared" si="95"/>
        <v>3.75</v>
      </c>
      <c r="AZ75" s="38">
        <f t="shared" si="95"/>
        <v>3.75</v>
      </c>
      <c r="BA75" s="38">
        <f t="shared" si="95"/>
        <v>3.75</v>
      </c>
      <c r="BB75" s="38">
        <f t="shared" si="95"/>
        <v>3.75</v>
      </c>
      <c r="BC75" s="38">
        <f t="shared" si="95"/>
        <v>3.75</v>
      </c>
      <c r="BD75" s="38">
        <f t="shared" si="95"/>
        <v>3.75</v>
      </c>
      <c r="BE75" s="38">
        <f t="shared" si="95"/>
        <v>2.421875</v>
      </c>
      <c r="BF75" s="38">
        <f t="shared" si="95"/>
        <v>2.890625</v>
      </c>
      <c r="BG75" s="38">
        <f t="shared" si="95"/>
        <v>3.125</v>
      </c>
      <c r="BH75" s="38">
        <f t="shared" si="95"/>
        <v>3.90625</v>
      </c>
      <c r="BI75" s="38">
        <f t="shared" si="95"/>
        <v>3.90625</v>
      </c>
      <c r="BJ75" s="38">
        <f t="shared" si="95"/>
        <v>3.90625</v>
      </c>
      <c r="BK75" s="38">
        <f t="shared" si="95"/>
        <v>3.90625</v>
      </c>
      <c r="BL75" s="38">
        <f t="shared" si="95"/>
        <v>3.90625</v>
      </c>
      <c r="BM75" s="38">
        <f t="shared" si="95"/>
        <v>4.0625</v>
      </c>
      <c r="BN75" s="38">
        <f t="shared" si="95"/>
        <v>5.3125</v>
      </c>
      <c r="BO75" s="38">
        <f t="shared" si="95"/>
        <v>5.3125</v>
      </c>
      <c r="BP75" s="38">
        <f t="shared" si="95"/>
        <v>5.546875</v>
      </c>
      <c r="BQ75" s="38">
        <f t="shared" si="95"/>
        <v>5.546875</v>
      </c>
      <c r="BR75" s="38">
        <f t="shared" si="95"/>
        <v>5.546875</v>
      </c>
      <c r="BS75" s="38">
        <f t="shared" si="95"/>
        <v>5.546875</v>
      </c>
      <c r="BT75" s="38">
        <f t="shared" si="95"/>
        <v>5.546875</v>
      </c>
      <c r="BU75" s="38">
        <f t="shared" si="95"/>
        <v>6.875</v>
      </c>
      <c r="BV75" s="38">
        <f t="shared" si="95"/>
        <v>6.875</v>
      </c>
      <c r="BW75" s="38">
        <f t="shared" si="95"/>
        <v>6.875</v>
      </c>
      <c r="BX75" s="38">
        <f t="shared" ref="BX75:BY75" si="96">SUM(BX2+BX11+BX20+BX29+BX39+BX48+BX57+BX66)/8</f>
        <v>6.875</v>
      </c>
      <c r="BY75" s="38">
        <f t="shared" si="96"/>
        <v>6.875</v>
      </c>
      <c r="BZ75" s="39">
        <f t="shared" si="92"/>
        <v>3.3284119897959181</v>
      </c>
      <c r="CA75" s="38"/>
    </row>
    <row r="76" spans="1:79" s="2" customFormat="1" x14ac:dyDescent="0.25">
      <c r="A76" s="40"/>
      <c r="B76" s="36" t="s">
        <v>295</v>
      </c>
      <c r="C76" s="36"/>
      <c r="D76" s="36"/>
      <c r="E76" s="36"/>
      <c r="F76" s="36">
        <f t="shared" ref="F76:N76" si="97">SUM(F3+F12+F21+F30+F40+F49+F58+F67)/7</f>
        <v>1.2142857142857142</v>
      </c>
      <c r="G76" s="36">
        <f t="shared" si="97"/>
        <v>1.2142857142857142</v>
      </c>
      <c r="H76" s="36">
        <f t="shared" si="97"/>
        <v>1.2142857142857142</v>
      </c>
      <c r="I76" s="36">
        <f t="shared" si="97"/>
        <v>1.2142857142857142</v>
      </c>
      <c r="J76" s="36">
        <f t="shared" si="97"/>
        <v>1.2142857142857142</v>
      </c>
      <c r="K76" s="36">
        <f t="shared" si="97"/>
        <v>1.2214285714285715</v>
      </c>
      <c r="L76" s="36">
        <f t="shared" si="97"/>
        <v>1.2214285714285715</v>
      </c>
      <c r="M76" s="36">
        <f t="shared" si="97"/>
        <v>1.2214285714285715</v>
      </c>
      <c r="N76" s="36">
        <f t="shared" si="97"/>
        <v>1.3571428571428572</v>
      </c>
      <c r="O76" s="36">
        <f t="shared" ref="O76:AT76" si="98">SUM(O3+O12+O21+O30+O40+O49+O58+O67)/8</f>
        <v>1.4375</v>
      </c>
      <c r="P76" s="36">
        <f t="shared" si="98"/>
        <v>1.4375</v>
      </c>
      <c r="Q76" s="36">
        <f t="shared" si="98"/>
        <v>0.75</v>
      </c>
      <c r="R76" s="36">
        <f t="shared" si="98"/>
        <v>1.3812500000000001</v>
      </c>
      <c r="S76" s="36">
        <f t="shared" si="98"/>
        <v>1.4</v>
      </c>
      <c r="T76" s="36">
        <f t="shared" si="98"/>
        <v>0.9</v>
      </c>
      <c r="U76" s="36">
        <f t="shared" si="98"/>
        <v>1.0249999999999999</v>
      </c>
      <c r="V76" s="36">
        <f t="shared" si="98"/>
        <v>1.0249999999999999</v>
      </c>
      <c r="W76" s="36">
        <f t="shared" si="98"/>
        <v>1.0249999999999999</v>
      </c>
      <c r="X76" s="36">
        <f t="shared" si="98"/>
        <v>1.0125</v>
      </c>
      <c r="Y76" s="36">
        <f t="shared" si="98"/>
        <v>1.0249999999999999</v>
      </c>
      <c r="Z76" s="36">
        <f t="shared" si="98"/>
        <v>1.0249999999999999</v>
      </c>
      <c r="AA76" s="36">
        <f t="shared" si="98"/>
        <v>1.0249999999999999</v>
      </c>
      <c r="AB76" s="36">
        <f t="shared" si="98"/>
        <v>1.5249999999999999</v>
      </c>
      <c r="AC76" s="36">
        <f t="shared" si="98"/>
        <v>1.528125</v>
      </c>
      <c r="AD76" s="36">
        <f t="shared" si="98"/>
        <v>1.559375</v>
      </c>
      <c r="AE76" s="36">
        <f t="shared" si="98"/>
        <v>1.684375</v>
      </c>
      <c r="AF76" s="36">
        <f t="shared" si="98"/>
        <v>2.0593750000000002</v>
      </c>
      <c r="AG76" s="36">
        <f t="shared" si="98"/>
        <v>2.06</v>
      </c>
      <c r="AH76" s="36">
        <f t="shared" si="98"/>
        <v>2.06</v>
      </c>
      <c r="AI76" s="36">
        <f t="shared" si="98"/>
        <v>2.06</v>
      </c>
      <c r="AJ76" s="36">
        <f t="shared" si="98"/>
        <v>2.06</v>
      </c>
      <c r="AK76" s="36">
        <f t="shared" si="98"/>
        <v>2.06</v>
      </c>
      <c r="AL76" s="36">
        <f t="shared" si="98"/>
        <v>2.06</v>
      </c>
      <c r="AM76" s="36">
        <f t="shared" si="98"/>
        <v>2.06</v>
      </c>
      <c r="AN76" s="36">
        <f t="shared" si="98"/>
        <v>2.06</v>
      </c>
      <c r="AO76" s="36">
        <f t="shared" si="98"/>
        <v>2.06</v>
      </c>
      <c r="AP76" s="36">
        <f t="shared" si="98"/>
        <v>2.06</v>
      </c>
      <c r="AQ76" s="36">
        <f t="shared" si="98"/>
        <v>2.06</v>
      </c>
      <c r="AR76" s="36">
        <f t="shared" si="98"/>
        <v>2.06</v>
      </c>
      <c r="AS76" s="36">
        <f t="shared" si="98"/>
        <v>2.6881249999999999</v>
      </c>
      <c r="AT76" s="36">
        <f t="shared" si="98"/>
        <v>2.2506249999999999</v>
      </c>
      <c r="AU76" s="36">
        <f t="shared" ref="AU76:BW76" si="99">SUM(AU3+AU12+AU21+AU30+AU40+AU49+AU58+AU67)/8</f>
        <v>2.3756249999999999</v>
      </c>
      <c r="AV76" s="36">
        <f t="shared" si="99"/>
        <v>2.3131249999999999</v>
      </c>
      <c r="AW76" s="36">
        <f t="shared" si="99"/>
        <v>2.3131249999999999</v>
      </c>
      <c r="AX76" s="36">
        <f t="shared" si="99"/>
        <v>2.3131249999999999</v>
      </c>
      <c r="AY76" s="36">
        <f t="shared" si="99"/>
        <v>2.3131249999999999</v>
      </c>
      <c r="AZ76" s="36">
        <f t="shared" si="99"/>
        <v>2.3131249999999999</v>
      </c>
      <c r="BA76" s="36">
        <f t="shared" si="99"/>
        <v>2.3131249999999999</v>
      </c>
      <c r="BB76" s="36">
        <f t="shared" si="99"/>
        <v>2.3131249999999999</v>
      </c>
      <c r="BC76" s="36">
        <f t="shared" si="99"/>
        <v>2.3131249999999999</v>
      </c>
      <c r="BD76" s="36">
        <f t="shared" si="99"/>
        <v>2.3131249999999999</v>
      </c>
      <c r="BE76" s="36">
        <f t="shared" si="99"/>
        <v>2.4381249999999999</v>
      </c>
      <c r="BF76" s="36">
        <f t="shared" si="99"/>
        <v>2.4750000000000001</v>
      </c>
      <c r="BG76" s="36">
        <f t="shared" si="99"/>
        <v>2.7250000000000001</v>
      </c>
      <c r="BH76" s="36">
        <f t="shared" si="99"/>
        <v>2.6625000000000001</v>
      </c>
      <c r="BI76" s="36">
        <f t="shared" si="99"/>
        <v>2.6750000000000003</v>
      </c>
      <c r="BJ76" s="36">
        <f t="shared" si="99"/>
        <v>2.6750000000000003</v>
      </c>
      <c r="BK76" s="36">
        <f t="shared" si="99"/>
        <v>2.6875</v>
      </c>
      <c r="BL76" s="36">
        <f t="shared" si="99"/>
        <v>2.6875</v>
      </c>
      <c r="BM76" s="36">
        <f t="shared" si="99"/>
        <v>2.75</v>
      </c>
      <c r="BN76" s="36">
        <f t="shared" si="99"/>
        <v>3.25</v>
      </c>
      <c r="BO76" s="36">
        <f t="shared" si="99"/>
        <v>3.25</v>
      </c>
      <c r="BP76" s="36">
        <f t="shared" si="99"/>
        <v>3.2624999999999997</v>
      </c>
      <c r="BQ76" s="36">
        <f t="shared" si="99"/>
        <v>3.2624999999999997</v>
      </c>
      <c r="BR76" s="36">
        <f t="shared" si="99"/>
        <v>3.2624999999999997</v>
      </c>
      <c r="BS76" s="36">
        <f t="shared" si="99"/>
        <v>3.2624999999999997</v>
      </c>
      <c r="BT76" s="36">
        <f t="shared" si="99"/>
        <v>3.2687499999999998</v>
      </c>
      <c r="BU76" s="36">
        <f t="shared" si="99"/>
        <v>3.4562499999999998</v>
      </c>
      <c r="BV76" s="36">
        <f t="shared" si="99"/>
        <v>3.4562499999999998</v>
      </c>
      <c r="BW76" s="36">
        <f t="shared" si="99"/>
        <v>3.4562499999999998</v>
      </c>
      <c r="BX76" s="36">
        <f t="shared" ref="BX76:BY76" si="100">SUM(BX3+BX12+BX21+BX30+BX40+BX49+BX58+BX67)/8</f>
        <v>3.4562499999999998</v>
      </c>
      <c r="BY76" s="36">
        <f t="shared" si="100"/>
        <v>3.4562499999999998</v>
      </c>
      <c r="BZ76" s="44">
        <f t="shared" si="92"/>
        <v>2.0533354591836739</v>
      </c>
      <c r="CA76" s="36"/>
    </row>
    <row r="77" spans="1:79" s="2" customFormat="1" x14ac:dyDescent="0.25">
      <c r="A77" s="40"/>
      <c r="B77" s="36" t="s">
        <v>263</v>
      </c>
      <c r="C77" s="36"/>
      <c r="D77" s="36"/>
      <c r="E77" s="36"/>
      <c r="F77" s="36">
        <f>SUM(F4,F13,F22,F31,F41,F50,F59,F68)/4</f>
        <v>0.6</v>
      </c>
      <c r="G77" s="36">
        <f>SUM(G4,G13,G22,G31,G41,G50,G59,G68)/4</f>
        <v>0.6</v>
      </c>
      <c r="H77" s="36">
        <f>SUM(H4,H13,H22,H31,H41,H50,H59,H68)/4</f>
        <v>3.1</v>
      </c>
      <c r="I77" s="36">
        <f>SUM(I4,I13,I22,I31,I41,I50,I59,I68)/4</f>
        <v>3.1</v>
      </c>
      <c r="J77" s="36">
        <f>SUM(J4,J13,J22,J31,J41,J50,J59,J68)/5</f>
        <v>3.2366000000000001</v>
      </c>
      <c r="K77" s="36">
        <f>SUM(K4,K13,K22,K31,K41,K50,K59,K68)/5</f>
        <v>3.2366000000000001</v>
      </c>
      <c r="L77" s="36">
        <f>SUM(L4,L13,L22,L31,L41,L50,L59,L68)/5</f>
        <v>3.2366000000000001</v>
      </c>
      <c r="M77" s="36">
        <f>SUM(M4,M13,M22,M31,M41,M50,M59,M68)/5</f>
        <v>3.2366000000000001</v>
      </c>
      <c r="N77" s="36">
        <f>SUM(N4,N13,N22,N31,N41,N50,N59,N68)/6</f>
        <v>2.6971666666666665</v>
      </c>
      <c r="O77" s="36">
        <f>SUM(O4,O13,O22,O31,O41,O50,O59,O68)/7</f>
        <v>2.3411428571428567</v>
      </c>
      <c r="P77" s="36">
        <f>SUM(P4,P13,P22,P31,P41,P50,P59,P68)/6</f>
        <v>2.7313333333333332</v>
      </c>
      <c r="Q77" s="36">
        <f>SUM(Q4,Q13,Q22,Q31,Q41,Q50,Q59,Q68)/7</f>
        <v>2.3411428571428567</v>
      </c>
      <c r="R77" s="36">
        <f t="shared" ref="R77:AH77" si="101">SUM(R4,R13,R22,R31,R41,R50,R59,R68)/6</f>
        <v>2.7313333333333332</v>
      </c>
      <c r="S77" s="36">
        <f t="shared" si="101"/>
        <v>2.7313333333333332</v>
      </c>
      <c r="T77" s="36">
        <f t="shared" si="101"/>
        <v>2.0343333333333331</v>
      </c>
      <c r="U77" s="36">
        <f t="shared" si="101"/>
        <v>2.0343333333333331</v>
      </c>
      <c r="V77" s="36">
        <f t="shared" si="101"/>
        <v>2.0343333333333331</v>
      </c>
      <c r="W77" s="36">
        <f t="shared" si="101"/>
        <v>2.0343333333333331</v>
      </c>
      <c r="X77" s="36">
        <f t="shared" si="101"/>
        <v>2.0343333333333331</v>
      </c>
      <c r="Y77" s="36">
        <f t="shared" si="101"/>
        <v>2.032</v>
      </c>
      <c r="Z77" s="36">
        <f t="shared" si="101"/>
        <v>2.032</v>
      </c>
      <c r="AA77" s="36">
        <f t="shared" si="101"/>
        <v>2.032</v>
      </c>
      <c r="AB77" s="36">
        <f t="shared" si="101"/>
        <v>2.032</v>
      </c>
      <c r="AC77" s="36">
        <f t="shared" si="101"/>
        <v>2.032</v>
      </c>
      <c r="AD77" s="36">
        <f t="shared" si="101"/>
        <v>2.032</v>
      </c>
      <c r="AE77" s="36">
        <f t="shared" si="101"/>
        <v>3.94330604288499</v>
      </c>
      <c r="AF77" s="36">
        <f t="shared" si="101"/>
        <v>3.94330604288499</v>
      </c>
      <c r="AG77" s="36">
        <f t="shared" si="101"/>
        <v>3.94330604288499</v>
      </c>
      <c r="AH77" s="36">
        <f t="shared" si="101"/>
        <v>3.94330604288499</v>
      </c>
      <c r="AI77" s="36">
        <f t="shared" ref="AI77:AP77" si="102">SUM(AI4,AI13,AI22,AI31,AI41,AI50,AI59,AI68)/5</f>
        <v>4.3122105263157895</v>
      </c>
      <c r="AJ77" s="36">
        <f t="shared" si="102"/>
        <v>6.3122105263157895</v>
      </c>
      <c r="AK77" s="36">
        <f t="shared" si="102"/>
        <v>6.3122105263157895</v>
      </c>
      <c r="AL77" s="36">
        <f t="shared" si="102"/>
        <v>6.3122105263157895</v>
      </c>
      <c r="AM77" s="36">
        <f t="shared" si="102"/>
        <v>6.3122105263157895</v>
      </c>
      <c r="AN77" s="36">
        <f t="shared" si="102"/>
        <v>6.3122105263157895</v>
      </c>
      <c r="AO77" s="36">
        <f t="shared" si="102"/>
        <v>6.3122105263157895</v>
      </c>
      <c r="AP77" s="36">
        <f t="shared" si="102"/>
        <v>6.3242105263157899</v>
      </c>
      <c r="AQ77" s="36">
        <f>SUM(AQ4,AQ13,AQ22,AQ31,AQ41,AQ50,AQ59,AQ68)/6</f>
        <v>5.2701754385964916</v>
      </c>
      <c r="AR77" s="36">
        <f>SUM(AR4,AR13,AR22,AR31,AR41,AR50,AR59,AR68)/6</f>
        <v>4.8842105263157896</v>
      </c>
      <c r="AS77" s="36">
        <f>SUM(AS4,AS13,AS22,AS31,AS41,AS50,AS59,AS68)/6</f>
        <v>3.6999999999999997</v>
      </c>
      <c r="AT77" s="36">
        <f>SUM(AT4,AT13,AT22,AT31,AT41,AT50,AT59,AT68)/6</f>
        <v>3.6999999999999997</v>
      </c>
      <c r="AU77" s="36">
        <f>SUM(AU4,AU13,AU22,AU31,AU41,AU50,AU59,AU68)/6</f>
        <v>3.702</v>
      </c>
      <c r="AV77" s="36">
        <f t="shared" ref="AV77:BD77" si="103">SUM(AV4,AV13,AV22,AV31,AV41,AV50,AV59,AV68)/7</f>
        <v>3.173142857142857</v>
      </c>
      <c r="AW77" s="36">
        <f t="shared" si="103"/>
        <v>3.173142857142857</v>
      </c>
      <c r="AX77" s="36">
        <f t="shared" si="103"/>
        <v>3.173142857142857</v>
      </c>
      <c r="AY77" s="36">
        <f t="shared" si="103"/>
        <v>3.173142857142857</v>
      </c>
      <c r="AZ77" s="36">
        <f t="shared" si="103"/>
        <v>3.173142857142857</v>
      </c>
      <c r="BA77" s="36">
        <f t="shared" si="103"/>
        <v>3.173142857142857</v>
      </c>
      <c r="BB77" s="36">
        <f t="shared" si="103"/>
        <v>3.173142857142857</v>
      </c>
      <c r="BC77" s="36">
        <f t="shared" si="103"/>
        <v>3.173142857142857</v>
      </c>
      <c r="BD77" s="36">
        <f t="shared" si="103"/>
        <v>3.3159999999999998</v>
      </c>
      <c r="BE77" s="36">
        <f t="shared" ref="BE77:BL77" si="104">SUM(BE4,BE13,BE22,BE31,BE41,BE50,BE59,BE68)/6</f>
        <v>3.8686666666666665</v>
      </c>
      <c r="BF77" s="36">
        <f t="shared" si="104"/>
        <v>3.8686666666666665</v>
      </c>
      <c r="BG77" s="36">
        <f t="shared" si="104"/>
        <v>3.8686666666666665</v>
      </c>
      <c r="BH77" s="36">
        <f t="shared" si="104"/>
        <v>4.209797270955165</v>
      </c>
      <c r="BI77" s="36">
        <f t="shared" si="104"/>
        <v>4.209797270955165</v>
      </c>
      <c r="BJ77" s="36">
        <f t="shared" si="104"/>
        <v>4.209797270955165</v>
      </c>
      <c r="BK77" s="36">
        <f t="shared" si="104"/>
        <v>4.209797270955165</v>
      </c>
      <c r="BL77" s="36">
        <f t="shared" si="104"/>
        <v>4.209797270955165</v>
      </c>
      <c r="BM77" s="36">
        <f>SUM(BM4,BM13,BM22,BM31,BM41,BM50,BM59,BM68)/7</f>
        <v>4.3941119465329992</v>
      </c>
      <c r="BN77" s="36">
        <f t="shared" ref="BN77:BW77" si="105">SUM(BN4,BN13,BN22,BN31,BN41,BN50,BN59,BN68)/8</f>
        <v>3.8448479532163744</v>
      </c>
      <c r="BO77" s="36">
        <f t="shared" si="105"/>
        <v>3.8744729532163742</v>
      </c>
      <c r="BP77" s="36">
        <f t="shared" si="105"/>
        <v>3.8744729532163742</v>
      </c>
      <c r="BQ77" s="36">
        <f t="shared" si="105"/>
        <v>3.8744729532163742</v>
      </c>
      <c r="BR77" s="36">
        <f t="shared" si="105"/>
        <v>3.8744729532163742</v>
      </c>
      <c r="BS77" s="36">
        <f t="shared" si="105"/>
        <v>3.8744729532163742</v>
      </c>
      <c r="BT77" s="36">
        <f t="shared" si="105"/>
        <v>3.8744729532163742</v>
      </c>
      <c r="BU77" s="36">
        <f t="shared" si="105"/>
        <v>3.6869729532163742</v>
      </c>
      <c r="BV77" s="36">
        <f t="shared" si="105"/>
        <v>3.6869729532163742</v>
      </c>
      <c r="BW77" s="36">
        <f t="shared" si="105"/>
        <v>3.6869729532163742</v>
      </c>
      <c r="BX77" s="36">
        <f t="shared" ref="BX77:BY77" si="106">SUM(BX4,BX13,BX22,BX31,BX41,BX50,BX59,BX68)/8</f>
        <v>3.6869729532163742</v>
      </c>
      <c r="BY77" s="36">
        <f t="shared" si="106"/>
        <v>3.6869729532163742</v>
      </c>
      <c r="BZ77" s="44">
        <f t="shared" si="92"/>
        <v>3.5389379869316162</v>
      </c>
      <c r="CA77" s="36"/>
    </row>
    <row r="78" spans="1:79" s="2" customFormat="1" x14ac:dyDescent="0.25">
      <c r="A78" s="40"/>
      <c r="B78" s="36" t="s">
        <v>296</v>
      </c>
      <c r="C78" s="36"/>
      <c r="D78" s="36"/>
      <c r="E78" s="36"/>
      <c r="F78" s="36">
        <f t="shared" ref="F78:H80" si="107">SUM(F5,F14,F23,F32,F42,F51,F60,F69)/3</f>
        <v>1.9006043027889579</v>
      </c>
      <c r="G78" s="36">
        <f t="shared" si="107"/>
        <v>2.1275762543130061</v>
      </c>
      <c r="H78" s="36">
        <f t="shared" si="107"/>
        <v>2.1275762543130061</v>
      </c>
      <c r="I78" s="36">
        <f t="shared" ref="I78:L80" si="108">SUM(I5,I14,I23,I32,I42,I51,I60,I69)/4</f>
        <v>1.7096293192671157</v>
      </c>
      <c r="J78" s="36">
        <f t="shared" si="108"/>
        <v>1.3686185858145217</v>
      </c>
      <c r="K78" s="36">
        <f t="shared" si="108"/>
        <v>1.1066191983764697</v>
      </c>
      <c r="L78" s="36">
        <f t="shared" si="108"/>
        <v>1.1066191983764697</v>
      </c>
      <c r="M78" s="36">
        <f>SUM(M5,M14,M23,M32,M42,M51,M60,M69)/6</f>
        <v>3.418073707976045</v>
      </c>
      <c r="N78" s="36">
        <f>SUM(N5,N14,N23,N32,N42,N51,N60,N69)/6</f>
        <v>3.3519792562883732</v>
      </c>
      <c r="O78" s="36">
        <f>SUM(O5,O14,O23,O32,O42,O51,O60,O69)/6</f>
        <v>3.3675691874923963</v>
      </c>
      <c r="P78" s="36">
        <f>SUM(P5,P14,P23,P32,P42,P51,P60,P69)/6</f>
        <v>3.3675691874923963</v>
      </c>
      <c r="Q78" s="36">
        <f>SUM(Q5,Q14,Q23,Q32,Q42,Q51,Q60,Q69)/6</f>
        <v>0.89195651180083946</v>
      </c>
      <c r="R78" s="36">
        <f t="shared" ref="R78:AA78" si="109">SUM(R5,R14,R23,R32,R42,R51,R60,R69)/4</f>
        <v>0.75622746583452771</v>
      </c>
      <c r="S78" s="36">
        <f t="shared" si="109"/>
        <v>0.76511170297812026</v>
      </c>
      <c r="T78" s="36">
        <f t="shared" si="109"/>
        <v>0.76160012918204578</v>
      </c>
      <c r="U78" s="36">
        <f t="shared" si="109"/>
        <v>0.76160012918204578</v>
      </c>
      <c r="V78" s="36">
        <f t="shared" si="109"/>
        <v>0.70456238599778542</v>
      </c>
      <c r="W78" s="36">
        <f t="shared" si="109"/>
        <v>1.1495288653312181</v>
      </c>
      <c r="X78" s="36">
        <f t="shared" si="109"/>
        <v>1.1495288653312181</v>
      </c>
      <c r="Y78" s="36">
        <f t="shared" si="109"/>
        <v>1.2820732713089709</v>
      </c>
      <c r="Z78" s="36">
        <f t="shared" si="109"/>
        <v>1.2820732713089709</v>
      </c>
      <c r="AA78" s="36">
        <f t="shared" si="109"/>
        <v>1.3521528965411458</v>
      </c>
      <c r="AB78" s="36">
        <f>SUM(AB5,AB14,AB23,AB32,AB42,AB51,AB60,AB69)/5</f>
        <v>0.90935024723822921</v>
      </c>
      <c r="AC78" s="36">
        <f t="shared" ref="AC78:AH80" si="110">SUM(AC5,AC14,AC23,AC32,AC42,AC51,AC60,AC69)/6</f>
        <v>1.4186876296322579</v>
      </c>
      <c r="AD78" s="36">
        <f t="shared" si="110"/>
        <v>1.4186876296322579</v>
      </c>
      <c r="AE78" s="36">
        <f t="shared" si="110"/>
        <v>1.4186876296322579</v>
      </c>
      <c r="AF78" s="36">
        <f t="shared" si="110"/>
        <v>1.3910911031150623</v>
      </c>
      <c r="AG78" s="36">
        <f t="shared" si="110"/>
        <v>1.3910911031150623</v>
      </c>
      <c r="AH78" s="36">
        <f t="shared" si="110"/>
        <v>1.3910911031150623</v>
      </c>
      <c r="AI78" s="36">
        <f t="shared" ref="AI78:AO80" si="111">SUM(AI5,AI14,AI23,AI32,AI42,AI51,AI60,AI69)/5</f>
        <v>1.5562580347012545</v>
      </c>
      <c r="AJ78" s="36">
        <f t="shared" si="111"/>
        <v>1.4260273977298557</v>
      </c>
      <c r="AK78" s="36">
        <f t="shared" si="111"/>
        <v>1.4260273977298557</v>
      </c>
      <c r="AL78" s="36">
        <f t="shared" si="111"/>
        <v>1.4211556200525703</v>
      </c>
      <c r="AM78" s="36">
        <f t="shared" si="111"/>
        <v>1.4211556200525703</v>
      </c>
      <c r="AN78" s="36">
        <f t="shared" si="111"/>
        <v>1.2665083976703053</v>
      </c>
      <c r="AO78" s="36">
        <f t="shared" si="111"/>
        <v>1.2665083976703053</v>
      </c>
      <c r="AP78" s="36">
        <f t="shared" ref="AP78:AR79" si="112">SUM(AP5,AP14,AP23,AP32,AP42,AP51,AP60,AP69)/4</f>
        <v>1.3644617511427199</v>
      </c>
      <c r="AQ78" s="36">
        <f t="shared" si="112"/>
        <v>1.3644617511427199</v>
      </c>
      <c r="AR78" s="36">
        <f t="shared" si="112"/>
        <v>1.3504834383273134</v>
      </c>
      <c r="AS78" s="36">
        <f>SUM(AS5,AS14,AS23,AS32,AS42,AS51,AS60,AS69)/5</f>
        <v>1.8707637187591277</v>
      </c>
      <c r="AT78" s="36">
        <f t="shared" ref="AT78:AV80" si="113">SUM(AT5,AT14,AT23,AT32,AT42,AT51,AT60,AT69)/6</f>
        <v>1.8424164776507472</v>
      </c>
      <c r="AU78" s="36">
        <f t="shared" si="113"/>
        <v>2.2673332320009574</v>
      </c>
      <c r="AV78" s="36">
        <f t="shared" si="113"/>
        <v>2.1410777861347285</v>
      </c>
      <c r="AW78" s="36">
        <f t="shared" ref="AW78:BD80" si="114">SUM(AW5,AW14,AW23,AW32,AW42,AW51,AW60,AW69)/7</f>
        <v>2.0421248682087336</v>
      </c>
      <c r="AX78" s="36">
        <f t="shared" si="114"/>
        <v>1.9815126896523521</v>
      </c>
      <c r="AY78" s="36">
        <f t="shared" si="114"/>
        <v>2.1636782465530784</v>
      </c>
      <c r="AZ78" s="36">
        <f t="shared" si="114"/>
        <v>2.2428019584103933</v>
      </c>
      <c r="BA78" s="36">
        <f t="shared" si="114"/>
        <v>2.0465728210367127</v>
      </c>
      <c r="BB78" s="36">
        <f t="shared" si="114"/>
        <v>1.9774053417122055</v>
      </c>
      <c r="BC78" s="36">
        <f t="shared" si="114"/>
        <v>1.9077465564594209</v>
      </c>
      <c r="BD78" s="36">
        <f t="shared" si="114"/>
        <v>2.3860247619035952</v>
      </c>
      <c r="BE78" s="36">
        <f>SUM(BE5,BE14,BE23,BE32,BE42,BE51,BE60,BE69)/6</f>
        <v>2.0779738847109712</v>
      </c>
      <c r="BF78" s="36">
        <f>SUM(BF5,BF14,BF23,BF32,BF42,BF51,BF60,BF69)/5</f>
        <v>2.5810834860100949</v>
      </c>
      <c r="BG78" s="36">
        <f>SUM(BG5,BG14,BG23,BG32,BG42,BG51,BG60,BG69)/4</f>
        <v>1.9916569911609849</v>
      </c>
      <c r="BH78" s="36">
        <f t="shared" ref="BH78:BM79" si="115">SUM(BH5,BH14,BH23,BH32,BH42,BH51,BH60,BH69)/5</f>
        <v>1.7561920424401887</v>
      </c>
      <c r="BI78" s="36">
        <f t="shared" si="115"/>
        <v>1.7561920424401887</v>
      </c>
      <c r="BJ78" s="36">
        <f t="shared" si="115"/>
        <v>1.9353668073899879</v>
      </c>
      <c r="BK78" s="36">
        <f t="shared" si="115"/>
        <v>1.9353668073899879</v>
      </c>
      <c r="BL78" s="36">
        <f t="shared" si="115"/>
        <v>1.9353668073899879</v>
      </c>
      <c r="BM78" s="36">
        <f t="shared" si="115"/>
        <v>1.9353668073899879</v>
      </c>
      <c r="BN78" s="36">
        <f>SUM(BN5,BN14,BN23,BN32,BN42,BN51,BN60,BN69)/6</f>
        <v>2.0015305128951373</v>
      </c>
      <c r="BO78" s="36">
        <f>SUM(BO5,BO14,BO23,BO32,BO42,BO51,BO60,BO69)/6</f>
        <v>1.5825813056122644</v>
      </c>
      <c r="BP78" s="36">
        <f t="shared" ref="BP78:BW80" si="116">SUM(BP5,BP14,BP23,BP32,BP42,BP51,BP60,BP69)/8</f>
        <v>1.3329817445493459</v>
      </c>
      <c r="BQ78" s="36">
        <f t="shared" si="116"/>
        <v>1.3329817445493459</v>
      </c>
      <c r="BR78" s="36">
        <f t="shared" si="116"/>
        <v>1.3329817445493459</v>
      </c>
      <c r="BS78" s="36">
        <f t="shared" si="116"/>
        <v>1.3004020752631129</v>
      </c>
      <c r="BT78" s="36">
        <f t="shared" si="116"/>
        <v>1.2697485816256233</v>
      </c>
      <c r="BU78" s="36">
        <f t="shared" si="116"/>
        <v>1.4582456583054466</v>
      </c>
      <c r="BV78" s="36">
        <f t="shared" si="116"/>
        <v>1.4714562098371662</v>
      </c>
      <c r="BW78" s="36">
        <f t="shared" si="116"/>
        <v>1.3674484212098199</v>
      </c>
      <c r="BX78" s="36">
        <f t="shared" ref="BX78:BY78" si="117">SUM(BX5,BX14,BX23,BX32,BX42,BX51,BX60,BX69)/8</f>
        <v>1.4998471573913488</v>
      </c>
      <c r="BY78" s="36">
        <f t="shared" si="117"/>
        <v>1.4337814457613178</v>
      </c>
      <c r="BZ78" s="44">
        <f t="shared" si="92"/>
        <v>1.6604995190313758</v>
      </c>
      <c r="CA78" s="36"/>
    </row>
    <row r="79" spans="1:79" s="2" customFormat="1" x14ac:dyDescent="0.25">
      <c r="A79" s="40"/>
      <c r="B79" s="36" t="s">
        <v>322</v>
      </c>
      <c r="C79" s="36"/>
      <c r="D79" s="36"/>
      <c r="E79" s="36"/>
      <c r="F79" s="36">
        <f t="shared" si="107"/>
        <v>6.3566666666666665</v>
      </c>
      <c r="G79" s="36">
        <f t="shared" si="107"/>
        <v>4.8599999999999994</v>
      </c>
      <c r="H79" s="36">
        <f t="shared" si="107"/>
        <v>4.8599999999999994</v>
      </c>
      <c r="I79" s="36">
        <f t="shared" si="108"/>
        <v>9.129999999999999</v>
      </c>
      <c r="J79" s="36">
        <f t="shared" si="108"/>
        <v>10.654999999999999</v>
      </c>
      <c r="K79" s="36">
        <f t="shared" si="108"/>
        <v>13.494999999999999</v>
      </c>
      <c r="L79" s="36">
        <f t="shared" si="108"/>
        <v>13.494999999999999</v>
      </c>
      <c r="M79" s="36">
        <f>SUM(M6,M15,M24,M33,M43,M52,M61,M70)/6</f>
        <v>11.494999999999999</v>
      </c>
      <c r="N79" s="36">
        <f>SUM(N6,N15,N24,N33,N43,N52,N61,N70)/6</f>
        <v>12.711666666666666</v>
      </c>
      <c r="O79" s="36">
        <f>SUM(O6,O15,O24,O33,O43,O52,O61,O70)/6</f>
        <v>12.178333333333335</v>
      </c>
      <c r="P79" s="36">
        <f>SUM(P6,P15,P24,P33,P43,P52,P61,P70)/6</f>
        <v>12.178333333333335</v>
      </c>
      <c r="Q79" s="36">
        <f>SUM(Q6,Q15,Q24,Q33,Q43,Q52,Q61,Q70)/6</f>
        <v>15.545</v>
      </c>
      <c r="R79" s="36">
        <f t="shared" ref="R79:AA79" si="118">SUM(R6,R15,R24,R33,R43,R52,R61,R70)/4</f>
        <v>14.4925</v>
      </c>
      <c r="S79" s="36">
        <f t="shared" si="118"/>
        <v>14.6625</v>
      </c>
      <c r="T79" s="36">
        <f t="shared" si="118"/>
        <v>14.812499999999998</v>
      </c>
      <c r="U79" s="36">
        <f t="shared" si="118"/>
        <v>14.812499999999998</v>
      </c>
      <c r="V79" s="36">
        <f t="shared" si="118"/>
        <v>16.13</v>
      </c>
      <c r="W79" s="36">
        <f t="shared" si="118"/>
        <v>12.62</v>
      </c>
      <c r="X79" s="36">
        <f t="shared" si="118"/>
        <v>12.62</v>
      </c>
      <c r="Y79" s="36">
        <f t="shared" si="118"/>
        <v>9.86</v>
      </c>
      <c r="Z79" s="36">
        <f t="shared" si="118"/>
        <v>9.86</v>
      </c>
      <c r="AA79" s="36">
        <f t="shared" si="118"/>
        <v>8.3424999999999994</v>
      </c>
      <c r="AB79" s="36">
        <f>SUM(AB6,AB15,AB24,AB33,AB43,AB52,AB61,AB70)/5</f>
        <v>13.306000000000001</v>
      </c>
      <c r="AC79" s="36">
        <f t="shared" si="110"/>
        <v>12.853333333333333</v>
      </c>
      <c r="AD79" s="36">
        <f t="shared" si="110"/>
        <v>12.853333333333333</v>
      </c>
      <c r="AE79" s="36">
        <f t="shared" si="110"/>
        <v>12.853333333333333</v>
      </c>
      <c r="AF79" s="36">
        <f t="shared" si="110"/>
        <v>13.348333333333334</v>
      </c>
      <c r="AG79" s="36">
        <f t="shared" si="110"/>
        <v>13.348333333333334</v>
      </c>
      <c r="AH79" s="36">
        <f t="shared" si="110"/>
        <v>13.348333333333334</v>
      </c>
      <c r="AI79" s="36">
        <f t="shared" si="111"/>
        <v>14.2</v>
      </c>
      <c r="AJ79" s="36">
        <f t="shared" si="111"/>
        <v>15.11</v>
      </c>
      <c r="AK79" s="36">
        <f t="shared" si="111"/>
        <v>15.11</v>
      </c>
      <c r="AL79" s="36">
        <f t="shared" si="111"/>
        <v>15.280000000000001</v>
      </c>
      <c r="AM79" s="36">
        <f t="shared" si="111"/>
        <v>15.280000000000001</v>
      </c>
      <c r="AN79" s="36">
        <f t="shared" si="111"/>
        <v>15.424000000000001</v>
      </c>
      <c r="AO79" s="36">
        <f t="shared" si="111"/>
        <v>15.424000000000001</v>
      </c>
      <c r="AP79" s="36">
        <f t="shared" si="112"/>
        <v>16.705000000000002</v>
      </c>
      <c r="AQ79" s="36">
        <f t="shared" si="112"/>
        <v>16.705000000000002</v>
      </c>
      <c r="AR79" s="36">
        <f t="shared" si="112"/>
        <v>17.017500000000002</v>
      </c>
      <c r="AS79" s="36">
        <f>SUM(AS6,AS15,AS24,AS33,AS43,AS52,AS61,AS70)/5</f>
        <v>16.772000000000002</v>
      </c>
      <c r="AT79" s="36">
        <f t="shared" si="113"/>
        <v>14.956666666666669</v>
      </c>
      <c r="AU79" s="36">
        <f t="shared" si="113"/>
        <v>8.754999999999999</v>
      </c>
      <c r="AV79" s="36">
        <f t="shared" si="113"/>
        <v>9.4733333333333327</v>
      </c>
      <c r="AW79" s="36">
        <f t="shared" si="114"/>
        <v>9.4357142857142851</v>
      </c>
      <c r="AX79" s="36">
        <f t="shared" si="114"/>
        <v>7.6457142857142859</v>
      </c>
      <c r="AY79" s="36">
        <f t="shared" si="114"/>
        <v>6.2700000000000014</v>
      </c>
      <c r="AZ79" s="36">
        <f t="shared" si="114"/>
        <v>6.047142857142858</v>
      </c>
      <c r="BA79" s="36">
        <f t="shared" si="114"/>
        <v>6.5957142857142861</v>
      </c>
      <c r="BB79" s="36">
        <f t="shared" si="114"/>
        <v>6.87</v>
      </c>
      <c r="BC79" s="36">
        <f t="shared" si="114"/>
        <v>8.5642857142857149</v>
      </c>
      <c r="BD79" s="36">
        <f t="shared" si="114"/>
        <v>7.624142857142858</v>
      </c>
      <c r="BE79" s="36">
        <f>SUM(BE6,BE15,BE24,BE33,BE43,BE52,BE61,BE70)/6</f>
        <v>6.7848333333333342</v>
      </c>
      <c r="BF79" s="36">
        <f>SUM(BF6,BF15,BF24,BF33,BF43,BF52,BF61,BF70)/5</f>
        <v>5.3278000000000008</v>
      </c>
      <c r="BG79" s="36">
        <f>SUM(BG6,BG15,BG24,BG33,BG43,BG52,BG61,BG70)/4</f>
        <v>6.8574999999999999</v>
      </c>
      <c r="BH79" s="36">
        <f t="shared" si="115"/>
        <v>7.9420000000000002</v>
      </c>
      <c r="BI79" s="36">
        <f t="shared" si="115"/>
        <v>7.9420000000000002</v>
      </c>
      <c r="BJ79" s="36">
        <f t="shared" si="115"/>
        <v>7.8459999999999992</v>
      </c>
      <c r="BK79" s="36">
        <f t="shared" si="115"/>
        <v>7.8459999999999992</v>
      </c>
      <c r="BL79" s="36">
        <f t="shared" si="115"/>
        <v>7.8459999999999992</v>
      </c>
      <c r="BM79" s="36">
        <f t="shared" si="115"/>
        <v>7.8459999999999992</v>
      </c>
      <c r="BN79" s="36">
        <f>SUM(BN6,BN15,BN24,BN33,BN43,BN52,BN61,BN70)/6</f>
        <v>5.8599999999999994</v>
      </c>
      <c r="BO79" s="36">
        <f>SUM(BO6,BO15,BO24,BO33,BO43,BO52,BO61,BO70)/6</f>
        <v>8.3266666666666662</v>
      </c>
      <c r="BP79" s="36">
        <f t="shared" si="116"/>
        <v>9.5924999999999994</v>
      </c>
      <c r="BQ79" s="36">
        <f t="shared" si="116"/>
        <v>9.5924999999999994</v>
      </c>
      <c r="BR79" s="36">
        <f t="shared" si="116"/>
        <v>9.5924999999999994</v>
      </c>
      <c r="BS79" s="36">
        <f t="shared" si="116"/>
        <v>10.065000000000001</v>
      </c>
      <c r="BT79" s="36">
        <f t="shared" si="116"/>
        <v>10.87125</v>
      </c>
      <c r="BU79" s="36">
        <f t="shared" si="116"/>
        <v>10.723750000000001</v>
      </c>
      <c r="BV79" s="36">
        <f t="shared" si="116"/>
        <v>10.686250000000001</v>
      </c>
      <c r="BW79" s="36">
        <f t="shared" si="116"/>
        <v>11.48</v>
      </c>
      <c r="BX79" s="36">
        <f t="shared" ref="BX79:BY79" si="119">SUM(BX6,BX15,BX24,BX33,BX43,BX52,BX61,BX70)/8</f>
        <v>10.583749999999998</v>
      </c>
      <c r="BY79" s="36">
        <f t="shared" si="119"/>
        <v>10.07375</v>
      </c>
      <c r="BZ79" s="44">
        <f t="shared" si="92"/>
        <v>11.076818061224492</v>
      </c>
      <c r="CA79" s="36"/>
    </row>
    <row r="80" spans="1:79" s="2" customFormat="1" x14ac:dyDescent="0.25">
      <c r="A80" s="40"/>
      <c r="B80" s="36" t="s">
        <v>269</v>
      </c>
      <c r="C80" s="36"/>
      <c r="D80" s="36"/>
      <c r="E80" s="36"/>
      <c r="F80" s="36">
        <f t="shared" si="107"/>
        <v>2.8733333333333335</v>
      </c>
      <c r="G80" s="36">
        <f t="shared" si="107"/>
        <v>2.706666666666667</v>
      </c>
      <c r="H80" s="36">
        <f t="shared" si="107"/>
        <v>2.706666666666667</v>
      </c>
      <c r="I80" s="36">
        <f t="shared" si="108"/>
        <v>2.48</v>
      </c>
      <c r="J80" s="36">
        <f t="shared" si="108"/>
        <v>2.0674999999999999</v>
      </c>
      <c r="K80" s="36">
        <f t="shared" si="108"/>
        <v>2.1074999999999999</v>
      </c>
      <c r="L80" s="36">
        <f t="shared" si="108"/>
        <v>2.1074999999999999</v>
      </c>
      <c r="M80" s="36">
        <f>SUM(M7,M16,M25,M34,M44,M53,M62,M71)/6</f>
        <v>2.6116666666666668</v>
      </c>
      <c r="N80" s="36">
        <f>SUM(N7,N16,N25,N34,N44,N53,N62,N71)/6</f>
        <v>2.6350000000000002</v>
      </c>
      <c r="O80" s="36">
        <f>SUM(O7,O16,O25,O34,O44,O53,O62,O71)/6</f>
        <v>2.4933333333333336</v>
      </c>
      <c r="P80" s="36">
        <f>SUM(P7,P16,P25,P34,P44,P53,P62,P71)/6</f>
        <v>2.4933333333333336</v>
      </c>
      <c r="Q80" s="36">
        <f>SUM(Q7,Q16,Q25,Q34,Q44,Q53,Q62,Q71)/6</f>
        <v>1.9383333333333335</v>
      </c>
      <c r="R80" s="36">
        <f t="shared" ref="R80:AA80" si="120">SUM(R7,R16,R25,R34,R44,R53,R62,R71)/4</f>
        <v>2.4025000000000003</v>
      </c>
      <c r="S80" s="36">
        <f t="shared" si="120"/>
        <v>2.16</v>
      </c>
      <c r="T80" s="36">
        <f t="shared" si="120"/>
        <v>2.1825000000000001</v>
      </c>
      <c r="U80" s="36">
        <f t="shared" si="120"/>
        <v>2.1825000000000001</v>
      </c>
      <c r="V80" s="36">
        <f t="shared" si="120"/>
        <v>2.0475000000000003</v>
      </c>
      <c r="W80" s="36">
        <f t="shared" si="120"/>
        <v>2.2050000000000001</v>
      </c>
      <c r="X80" s="36">
        <f t="shared" si="120"/>
        <v>2.2050000000000001</v>
      </c>
      <c r="Y80" s="36">
        <f t="shared" si="120"/>
        <v>2.5324999999999998</v>
      </c>
      <c r="Z80" s="36">
        <f t="shared" si="120"/>
        <v>2.5324999999999998</v>
      </c>
      <c r="AA80" s="36">
        <f t="shared" si="120"/>
        <v>3.0374999999999996</v>
      </c>
      <c r="AB80" s="36">
        <f>SUM(AB7,AB16,AB25,AB34,AB44,AB53,AB62,AB71)/5</f>
        <v>2.7679999999999998</v>
      </c>
      <c r="AC80" s="36">
        <f t="shared" si="110"/>
        <v>2.4916666666666667</v>
      </c>
      <c r="AD80" s="36">
        <f t="shared" si="110"/>
        <v>2.4916666666666667</v>
      </c>
      <c r="AE80" s="36">
        <f t="shared" si="110"/>
        <v>2.4916666666666667</v>
      </c>
      <c r="AF80" s="36">
        <f t="shared" si="110"/>
        <v>2.145</v>
      </c>
      <c r="AG80" s="36">
        <f t="shared" si="110"/>
        <v>2.145</v>
      </c>
      <c r="AH80" s="36">
        <f t="shared" si="110"/>
        <v>2.145</v>
      </c>
      <c r="AI80" s="36">
        <f t="shared" si="111"/>
        <v>1.7939999999999998</v>
      </c>
      <c r="AJ80" s="36">
        <f t="shared" si="111"/>
        <v>1.6819999999999999</v>
      </c>
      <c r="AK80" s="36">
        <f t="shared" si="111"/>
        <v>1.6819999999999999</v>
      </c>
      <c r="AL80" s="36">
        <f t="shared" si="111"/>
        <v>1.6919999999999997</v>
      </c>
      <c r="AM80" s="36">
        <f t="shared" si="111"/>
        <v>1.6919999999999997</v>
      </c>
      <c r="AN80" s="36">
        <f t="shared" si="111"/>
        <v>1.6519999999999999</v>
      </c>
      <c r="AO80" s="36">
        <f t="shared" si="111"/>
        <v>1.6519999999999999</v>
      </c>
      <c r="AP80" s="36">
        <f>SUM(AP7,AP16,AP25,AP34,AP44,AP53,AP62,AP71)/5</f>
        <v>1.732</v>
      </c>
      <c r="AQ80" s="36">
        <f>SUM(AQ7,AQ16,AQ25,AQ34,AQ44,AQ53,AQ62,AQ71)/5</f>
        <v>1.9319999999999999</v>
      </c>
      <c r="AR80" s="36">
        <f>SUM(AR7,AR16,AR25,AR34,AR44,AR53,AR62,AR71)/5</f>
        <v>2.1399999999999997</v>
      </c>
      <c r="AS80" s="36">
        <f>SUM(AS7,AS16,AS25,AS34,AS44,AS53,AS62,AS71)/5</f>
        <v>2.524</v>
      </c>
      <c r="AT80" s="36">
        <f t="shared" si="113"/>
        <v>2.6966666666666668</v>
      </c>
      <c r="AU80" s="36">
        <f t="shared" si="113"/>
        <v>3.2866666666666666</v>
      </c>
      <c r="AV80" s="36">
        <f t="shared" si="113"/>
        <v>3.3166666666666664</v>
      </c>
      <c r="AW80" s="36">
        <f t="shared" si="114"/>
        <v>3.0614285714285714</v>
      </c>
      <c r="AX80" s="36">
        <f t="shared" si="114"/>
        <v>2.7142857142857144</v>
      </c>
      <c r="AY80" s="36">
        <f t="shared" si="114"/>
        <v>2.7185714285714289</v>
      </c>
      <c r="AZ80" s="36">
        <f t="shared" si="114"/>
        <v>2.8314285714285714</v>
      </c>
      <c r="BA80" s="36">
        <f t="shared" si="114"/>
        <v>2.71</v>
      </c>
      <c r="BB80" s="36">
        <f t="shared" si="114"/>
        <v>3.0214285714285714</v>
      </c>
      <c r="BC80" s="36">
        <f t="shared" si="114"/>
        <v>2.8414285714285716</v>
      </c>
      <c r="BD80" s="36">
        <f t="shared" si="114"/>
        <v>2.7028571428571424</v>
      </c>
      <c r="BE80" s="36">
        <f>SUM(BE7,BE16,BE25,BE34,BE44,BE53,BE62,BE71)/6</f>
        <v>2.9899999999999998</v>
      </c>
      <c r="BF80" s="36">
        <f>SUM(BF7,BF16,BF25,BF34,BF44,BF53,BF62,BF71)/5</f>
        <v>3.12</v>
      </c>
      <c r="BG80" s="36">
        <f>SUM(BG7,BG16,BG25,BG34,BG44,BG53,BG62,BG71)/5</f>
        <v>3.8600000000000003</v>
      </c>
      <c r="BH80" s="36">
        <f t="shared" ref="BH80:BM80" si="121">SUM(BH7,BH16,BH25,BH34,BH44,BH53,BH62,BH71)/6</f>
        <v>4.05</v>
      </c>
      <c r="BI80" s="36">
        <f t="shared" si="121"/>
        <v>4.05</v>
      </c>
      <c r="BJ80" s="36">
        <f t="shared" si="121"/>
        <v>4.5199999999999996</v>
      </c>
      <c r="BK80" s="36">
        <f t="shared" si="121"/>
        <v>4.5199999999999996</v>
      </c>
      <c r="BL80" s="36">
        <f t="shared" si="121"/>
        <v>4.5199999999999996</v>
      </c>
      <c r="BM80" s="36">
        <f t="shared" si="121"/>
        <v>4.84</v>
      </c>
      <c r="BN80" s="36">
        <f>SUM(BN7,BN16,BN25,BN34,BN44,BN53,BN62,BN71)/7</f>
        <v>4.7871428571428565</v>
      </c>
      <c r="BO80" s="36">
        <f>SUM(BO7,BO16,BO25,BO34,BO44,BO53,BO62,BO71)/7</f>
        <v>4.4428571428571431</v>
      </c>
      <c r="BP80" s="36">
        <f t="shared" si="116"/>
        <v>3.8737500000000002</v>
      </c>
      <c r="BQ80" s="36">
        <f t="shared" si="116"/>
        <v>3.8737500000000002</v>
      </c>
      <c r="BR80" s="36">
        <f t="shared" si="116"/>
        <v>3.8737500000000002</v>
      </c>
      <c r="BS80" s="36">
        <f t="shared" si="116"/>
        <v>3.80125</v>
      </c>
      <c r="BT80" s="36">
        <f t="shared" si="116"/>
        <v>3.8325</v>
      </c>
      <c r="BU80" s="36">
        <f t="shared" si="116"/>
        <v>3.8849999999999998</v>
      </c>
      <c r="BV80" s="36">
        <f t="shared" si="116"/>
        <v>3.5974999999999997</v>
      </c>
      <c r="BW80" s="36">
        <f t="shared" si="116"/>
        <v>3.49125</v>
      </c>
      <c r="BX80" s="36">
        <f t="shared" ref="BX80" si="122">SUM(BX7,BX16,BX25,BX34,BX44,BX53,BX62,BX71)/8</f>
        <v>3.57375</v>
      </c>
      <c r="BY80" s="36"/>
      <c r="BZ80" s="44">
        <f t="shared" si="92"/>
        <v>2.8198644557823136</v>
      </c>
      <c r="CA80" s="36"/>
    </row>
    <row r="81" spans="1:79" s="2" customFormat="1" x14ac:dyDescent="0.25">
      <c r="A81" s="40"/>
      <c r="B81" s="36" t="s">
        <v>397</v>
      </c>
      <c r="C81" s="36"/>
      <c r="D81" s="36"/>
      <c r="E81" s="36"/>
      <c r="F81" s="36">
        <f>SUM(F8+F17+F26+F36+F45+F54+F63+F72)/4</f>
        <v>1</v>
      </c>
      <c r="G81" s="36">
        <f t="shared" ref="G81:N81" si="123">SUM(G8+G17+G26+G36+G45+G54+G63+G72)/6</f>
        <v>1.1666666666666667</v>
      </c>
      <c r="H81" s="36">
        <f t="shared" si="123"/>
        <v>1.6666666666666667</v>
      </c>
      <c r="I81" s="36">
        <f t="shared" si="123"/>
        <v>1.3333333333333333</v>
      </c>
      <c r="J81" s="36">
        <f t="shared" si="123"/>
        <v>1.6666666666666667</v>
      </c>
      <c r="K81" s="36">
        <f t="shared" si="123"/>
        <v>1.3333333333333333</v>
      </c>
      <c r="L81" s="36">
        <f t="shared" si="123"/>
        <v>1.1666666666666667</v>
      </c>
      <c r="M81" s="36">
        <f t="shared" si="123"/>
        <v>1.1666666666666667</v>
      </c>
      <c r="N81" s="36">
        <f t="shared" si="123"/>
        <v>1.1666666666666667</v>
      </c>
      <c r="O81" s="36">
        <f t="shared" ref="O81:AB81" si="124">SUM(O8+O17+O26+O36+O45+O54+O63+O72)/7</f>
        <v>1.8571428571428572</v>
      </c>
      <c r="P81" s="36">
        <f t="shared" si="124"/>
        <v>1.8571428571428572</v>
      </c>
      <c r="Q81" s="36">
        <f t="shared" si="124"/>
        <v>1.8571428571428572</v>
      </c>
      <c r="R81" s="36">
        <f t="shared" si="124"/>
        <v>1.8571428571428572</v>
      </c>
      <c r="S81" s="36">
        <f t="shared" si="124"/>
        <v>1.4285714285714286</v>
      </c>
      <c r="T81" s="36">
        <f t="shared" si="124"/>
        <v>1</v>
      </c>
      <c r="U81" s="36">
        <f t="shared" si="124"/>
        <v>1.1428571428571428</v>
      </c>
      <c r="V81" s="36">
        <f t="shared" si="124"/>
        <v>1.1428571428571428</v>
      </c>
      <c r="W81" s="36">
        <f t="shared" si="124"/>
        <v>1.8571428571428572</v>
      </c>
      <c r="X81" s="36">
        <f t="shared" si="124"/>
        <v>1.8571428571428572</v>
      </c>
      <c r="Y81" s="36">
        <f t="shared" si="124"/>
        <v>1.1428571428571428</v>
      </c>
      <c r="Z81" s="36">
        <f t="shared" si="124"/>
        <v>1.2857142857142858</v>
      </c>
      <c r="AA81" s="36">
        <f t="shared" si="124"/>
        <v>1.2857142857142858</v>
      </c>
      <c r="AB81" s="36">
        <f t="shared" si="124"/>
        <v>1.2857142857142858</v>
      </c>
      <c r="AC81" s="36">
        <f t="shared" ref="AC81:BW81" si="125">SUM(AC8+AC17+AC26+AC36+AC45+AC54+AC63+AC72)/8</f>
        <v>2.125</v>
      </c>
      <c r="AD81" s="36">
        <f t="shared" si="125"/>
        <v>1.875</v>
      </c>
      <c r="AE81" s="36">
        <f t="shared" si="125"/>
        <v>2.125</v>
      </c>
      <c r="AF81" s="36">
        <f t="shared" si="125"/>
        <v>2.125</v>
      </c>
      <c r="AG81" s="36">
        <f t="shared" si="125"/>
        <v>2.375</v>
      </c>
      <c r="AH81" s="36">
        <f t="shared" si="125"/>
        <v>3</v>
      </c>
      <c r="AI81" s="36">
        <f t="shared" si="125"/>
        <v>3</v>
      </c>
      <c r="AJ81" s="36">
        <f t="shared" si="125"/>
        <v>2.75</v>
      </c>
      <c r="AK81" s="36">
        <f t="shared" si="125"/>
        <v>2.75</v>
      </c>
      <c r="AL81" s="36">
        <f t="shared" si="125"/>
        <v>2.75</v>
      </c>
      <c r="AM81" s="36">
        <f t="shared" si="125"/>
        <v>2.75</v>
      </c>
      <c r="AN81" s="36">
        <f t="shared" si="125"/>
        <v>2.75</v>
      </c>
      <c r="AO81" s="36">
        <f t="shared" si="125"/>
        <v>4</v>
      </c>
      <c r="AP81" s="36">
        <f t="shared" si="125"/>
        <v>3.75</v>
      </c>
      <c r="AQ81" s="36">
        <f t="shared" si="125"/>
        <v>3.75</v>
      </c>
      <c r="AR81" s="36">
        <f t="shared" si="125"/>
        <v>3.75</v>
      </c>
      <c r="AS81" s="36">
        <f t="shared" si="125"/>
        <v>3.75</v>
      </c>
      <c r="AT81" s="36">
        <f t="shared" si="125"/>
        <v>3.875</v>
      </c>
      <c r="AU81" s="36">
        <f t="shared" si="125"/>
        <v>3.75</v>
      </c>
      <c r="AV81" s="36">
        <f t="shared" si="125"/>
        <v>4.125</v>
      </c>
      <c r="AW81" s="36">
        <f t="shared" si="125"/>
        <v>4.375</v>
      </c>
      <c r="AX81" s="36">
        <f t="shared" si="125"/>
        <v>4.125</v>
      </c>
      <c r="AY81" s="36">
        <f t="shared" si="125"/>
        <v>3.5</v>
      </c>
      <c r="AZ81" s="36">
        <f t="shared" si="125"/>
        <v>2.875</v>
      </c>
      <c r="BA81" s="36">
        <f t="shared" si="125"/>
        <v>2.875</v>
      </c>
      <c r="BB81" s="36">
        <f t="shared" si="125"/>
        <v>3.125</v>
      </c>
      <c r="BC81" s="36">
        <f t="shared" si="125"/>
        <v>3.25</v>
      </c>
      <c r="BD81" s="36">
        <f t="shared" si="125"/>
        <v>3.5</v>
      </c>
      <c r="BE81" s="36">
        <f t="shared" si="125"/>
        <v>3.5</v>
      </c>
      <c r="BF81" s="36">
        <f t="shared" si="125"/>
        <v>3.25</v>
      </c>
      <c r="BG81" s="36">
        <f t="shared" si="125"/>
        <v>3.375</v>
      </c>
      <c r="BH81" s="36">
        <f t="shared" si="125"/>
        <v>3.25</v>
      </c>
      <c r="BI81" s="36">
        <f t="shared" si="125"/>
        <v>2.875</v>
      </c>
      <c r="BJ81" s="36">
        <f t="shared" si="125"/>
        <v>2.875</v>
      </c>
      <c r="BK81" s="36">
        <f t="shared" si="125"/>
        <v>3.375</v>
      </c>
      <c r="BL81" s="36">
        <f t="shared" si="125"/>
        <v>3.375</v>
      </c>
      <c r="BM81" s="36">
        <f t="shared" si="125"/>
        <v>3.125</v>
      </c>
      <c r="BN81" s="36">
        <f t="shared" si="125"/>
        <v>3.125</v>
      </c>
      <c r="BO81" s="36">
        <f t="shared" si="125"/>
        <v>3.125</v>
      </c>
      <c r="BP81" s="36">
        <f t="shared" si="125"/>
        <v>2.5</v>
      </c>
      <c r="BQ81" s="36">
        <f t="shared" si="125"/>
        <v>2.5</v>
      </c>
      <c r="BR81" s="36">
        <f t="shared" si="125"/>
        <v>2.5</v>
      </c>
      <c r="BS81" s="36">
        <f t="shared" si="125"/>
        <v>2.5</v>
      </c>
      <c r="BT81" s="36">
        <f t="shared" si="125"/>
        <v>2.5</v>
      </c>
      <c r="BU81" s="36">
        <f t="shared" si="125"/>
        <v>2.25</v>
      </c>
      <c r="BV81" s="36">
        <f t="shared" si="125"/>
        <v>2.5</v>
      </c>
      <c r="BW81" s="36">
        <f t="shared" si="125"/>
        <v>2.625</v>
      </c>
      <c r="BX81" s="36">
        <f t="shared" ref="BX81" si="126">SUM(BX8+BX17+BX26+BX36+BX45+BX54+BX63+BX72)/8</f>
        <v>2.625</v>
      </c>
      <c r="BY81" s="36"/>
      <c r="BZ81" s="44">
        <f t="shared" si="92"/>
        <v>2.5199829931972788</v>
      </c>
      <c r="CA81" s="36"/>
    </row>
    <row r="82" spans="1:79" s="3" customFormat="1" x14ac:dyDescent="0.25">
      <c r="A82" s="41"/>
      <c r="B82" s="42" t="s">
        <v>189</v>
      </c>
      <c r="C82" s="42"/>
      <c r="D82" s="42"/>
      <c r="E82" s="42"/>
      <c r="F82" s="42">
        <f t="shared" ref="F82:N82" si="127">SUM(F10+F19+F28+F38+F47+F56+F65+F74)/7</f>
        <v>5.1428571428571432</v>
      </c>
      <c r="G82" s="42">
        <f t="shared" si="127"/>
        <v>5.2857142857142856</v>
      </c>
      <c r="H82" s="42">
        <f t="shared" si="127"/>
        <v>5.2857142857142856</v>
      </c>
      <c r="I82" s="42">
        <f t="shared" si="127"/>
        <v>5.4285714285714288</v>
      </c>
      <c r="J82" s="42">
        <f t="shared" si="127"/>
        <v>5.4285714285714288</v>
      </c>
      <c r="K82" s="42">
        <f t="shared" si="127"/>
        <v>5.4285714285714288</v>
      </c>
      <c r="L82" s="42">
        <f t="shared" si="127"/>
        <v>5.4285714285714288</v>
      </c>
      <c r="M82" s="42">
        <f t="shared" si="127"/>
        <v>5.4285714285714288</v>
      </c>
      <c r="N82" s="42">
        <f t="shared" si="127"/>
        <v>5.8571428571428568</v>
      </c>
      <c r="O82" s="42">
        <f t="shared" ref="O82:AT82" si="128">SUM(O10+O19+O28+O38+O47+O56+O65+O74)/8</f>
        <v>6.4166249999999998</v>
      </c>
      <c r="P82" s="42">
        <f t="shared" si="128"/>
        <v>5.5832499999999996</v>
      </c>
      <c r="Q82" s="42">
        <f t="shared" si="128"/>
        <v>5.5</v>
      </c>
      <c r="R82" s="42">
        <f t="shared" si="128"/>
        <v>5</v>
      </c>
      <c r="S82" s="42">
        <f t="shared" si="128"/>
        <v>5</v>
      </c>
      <c r="T82" s="42">
        <f t="shared" si="128"/>
        <v>4.375</v>
      </c>
      <c r="U82" s="42">
        <f t="shared" si="128"/>
        <v>4.375</v>
      </c>
      <c r="V82" s="42">
        <f t="shared" si="128"/>
        <v>4.375</v>
      </c>
      <c r="W82" s="42">
        <f t="shared" si="128"/>
        <v>4.375</v>
      </c>
      <c r="X82" s="42">
        <f t="shared" si="128"/>
        <v>4.375</v>
      </c>
      <c r="Y82" s="42">
        <f t="shared" si="128"/>
        <v>4.375</v>
      </c>
      <c r="Z82" s="42">
        <f t="shared" si="128"/>
        <v>4.375</v>
      </c>
      <c r="AA82" s="42">
        <f t="shared" si="128"/>
        <v>3.375</v>
      </c>
      <c r="AB82" s="42">
        <f t="shared" si="128"/>
        <v>3.625</v>
      </c>
      <c r="AC82" s="42">
        <f t="shared" si="128"/>
        <v>4</v>
      </c>
      <c r="AD82" s="42">
        <f t="shared" si="128"/>
        <v>3.625</v>
      </c>
      <c r="AE82" s="42">
        <f t="shared" si="128"/>
        <v>3.75</v>
      </c>
      <c r="AF82" s="42">
        <f t="shared" si="128"/>
        <v>3.75</v>
      </c>
      <c r="AG82" s="42">
        <f t="shared" si="128"/>
        <v>3.5</v>
      </c>
      <c r="AH82" s="42">
        <f t="shared" si="128"/>
        <v>3.5</v>
      </c>
      <c r="AI82" s="42">
        <f t="shared" si="128"/>
        <v>2.625</v>
      </c>
      <c r="AJ82" s="42">
        <f t="shared" si="128"/>
        <v>2.375</v>
      </c>
      <c r="AK82" s="42">
        <f t="shared" si="128"/>
        <v>2.375</v>
      </c>
      <c r="AL82" s="42">
        <f t="shared" si="128"/>
        <v>2.375</v>
      </c>
      <c r="AM82" s="42">
        <f t="shared" si="128"/>
        <v>2.625</v>
      </c>
      <c r="AN82" s="42">
        <f t="shared" si="128"/>
        <v>2.625</v>
      </c>
      <c r="AO82" s="42">
        <f t="shared" si="128"/>
        <v>2.625</v>
      </c>
      <c r="AP82" s="42">
        <f t="shared" si="128"/>
        <v>2.625</v>
      </c>
      <c r="AQ82" s="42">
        <f t="shared" si="128"/>
        <v>2.625</v>
      </c>
      <c r="AR82" s="42">
        <f t="shared" si="128"/>
        <v>3.125</v>
      </c>
      <c r="AS82" s="42">
        <f t="shared" si="128"/>
        <v>3.625</v>
      </c>
      <c r="AT82" s="42">
        <f t="shared" si="128"/>
        <v>4.625</v>
      </c>
      <c r="AU82" s="42">
        <f t="shared" ref="AU82:BW82" si="129">SUM(AU10+AU19+AU28+AU38+AU47+AU56+AU65+AU74)/8</f>
        <v>4.625</v>
      </c>
      <c r="AV82" s="42">
        <f t="shared" si="129"/>
        <v>5</v>
      </c>
      <c r="AW82" s="42">
        <f t="shared" si="129"/>
        <v>5</v>
      </c>
      <c r="AX82" s="42">
        <f t="shared" si="129"/>
        <v>5</v>
      </c>
      <c r="AY82" s="42">
        <f t="shared" si="129"/>
        <v>5</v>
      </c>
      <c r="AZ82" s="42">
        <f t="shared" si="129"/>
        <v>5</v>
      </c>
      <c r="BA82" s="42">
        <f t="shared" si="129"/>
        <v>5</v>
      </c>
      <c r="BB82" s="42">
        <f t="shared" si="129"/>
        <v>5</v>
      </c>
      <c r="BC82" s="42">
        <f t="shared" si="129"/>
        <v>4.875</v>
      </c>
      <c r="BD82" s="42">
        <f t="shared" si="129"/>
        <v>4.875</v>
      </c>
      <c r="BE82" s="42">
        <f t="shared" si="129"/>
        <v>5.125</v>
      </c>
      <c r="BF82" s="42">
        <f t="shared" si="129"/>
        <v>5.125</v>
      </c>
      <c r="BG82" s="42">
        <f t="shared" si="129"/>
        <v>5.25</v>
      </c>
      <c r="BH82" s="42">
        <f t="shared" si="129"/>
        <v>4.5</v>
      </c>
      <c r="BI82" s="42">
        <f t="shared" si="129"/>
        <v>4.375</v>
      </c>
      <c r="BJ82" s="42">
        <f t="shared" si="129"/>
        <v>4.5</v>
      </c>
      <c r="BK82" s="42">
        <f t="shared" si="129"/>
        <v>4.5</v>
      </c>
      <c r="BL82" s="42">
        <f t="shared" si="129"/>
        <v>5.375</v>
      </c>
      <c r="BM82" s="42">
        <f t="shared" si="129"/>
        <v>5.625</v>
      </c>
      <c r="BN82" s="42">
        <f t="shared" si="129"/>
        <v>6.25</v>
      </c>
      <c r="BO82" s="42">
        <f t="shared" si="129"/>
        <v>5.75</v>
      </c>
      <c r="BP82" s="42">
        <f t="shared" si="129"/>
        <v>5.875</v>
      </c>
      <c r="BQ82" s="42">
        <f t="shared" si="129"/>
        <v>5.875</v>
      </c>
      <c r="BR82" s="42">
        <f t="shared" si="129"/>
        <v>5.875</v>
      </c>
      <c r="BS82" s="42">
        <f t="shared" si="129"/>
        <v>6</v>
      </c>
      <c r="BT82" s="42">
        <f t="shared" si="129"/>
        <v>6.125</v>
      </c>
      <c r="BU82" s="42">
        <f t="shared" si="129"/>
        <v>7</v>
      </c>
      <c r="BV82" s="42">
        <f t="shared" si="129"/>
        <v>7.5</v>
      </c>
      <c r="BW82" s="42">
        <f t="shared" si="129"/>
        <v>7.5</v>
      </c>
      <c r="BX82" s="42">
        <f t="shared" ref="BX82" si="130">SUM(BX10+BX19+BX28+BX38+BX47+BX56+BX65+BX74)/8</f>
        <v>7.875</v>
      </c>
      <c r="BY82" s="42"/>
      <c r="BZ82" s="45">
        <f t="shared" si="92"/>
        <v>4.6816308673469393</v>
      </c>
      <c r="CA82" s="42"/>
    </row>
    <row r="85" spans="1:79" x14ac:dyDescent="0.25">
      <c r="H85" t="s">
        <v>157</v>
      </c>
    </row>
    <row r="151" spans="51:51" x14ac:dyDescent="0.25">
      <c r="AY151" t="s">
        <v>398</v>
      </c>
    </row>
  </sheetData>
  <pageMargins left="0.7" right="0.7" top="0.75" bottom="0.75" header="0.3" footer="0.3"/>
  <pageSetup paperSize="8" scale="39" orientation="landscape" r:id="rId1"/>
  <headerFooter>
    <oddHeader>&amp;LSUMMARY SHEET - FEDERAL AND ELECTORAL INDICES&amp;RApril 2019</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4"/>
  <sheetViews>
    <sheetView view="pageLayout" zoomScaleNormal="100" workbookViewId="0">
      <selection activeCell="D44" sqref="D44"/>
    </sheetView>
  </sheetViews>
  <sheetFormatPr defaultColWidth="9" defaultRowHeight="15" x14ac:dyDescent="0.25"/>
  <cols>
    <col min="1" max="1" width="29" style="13" customWidth="1"/>
    <col min="2" max="2" width="20.7109375" style="13" customWidth="1"/>
    <col min="3" max="3" width="6.85546875" style="13" customWidth="1"/>
    <col min="4" max="4" width="25.7109375" style="13" customWidth="1"/>
    <col min="5" max="5" width="8.85546875" style="13" customWidth="1"/>
    <col min="6" max="6" width="22.28515625" style="13" customWidth="1"/>
    <col min="7" max="7" width="10" style="13" customWidth="1"/>
    <col min="8" max="8" width="20.7109375" style="13" customWidth="1"/>
    <col min="9" max="9" width="7.28515625" style="13" customWidth="1"/>
    <col min="10" max="10" width="21.140625" style="13" customWidth="1"/>
    <col min="11" max="11" width="8.140625" style="13" customWidth="1"/>
    <col min="12" max="16384" width="9" style="13"/>
  </cols>
  <sheetData>
    <row r="1" spans="1:15" s="12" customFormat="1" x14ac:dyDescent="0.25">
      <c r="A1" s="27" t="s">
        <v>0</v>
      </c>
      <c r="B1" s="27">
        <v>1947</v>
      </c>
      <c r="C1" s="27" t="s">
        <v>4</v>
      </c>
      <c r="D1" s="27">
        <v>1951</v>
      </c>
      <c r="E1" s="27" t="s">
        <v>5</v>
      </c>
      <c r="F1" s="27" t="s">
        <v>161</v>
      </c>
      <c r="G1" s="27"/>
      <c r="H1" s="27" t="s">
        <v>160</v>
      </c>
      <c r="I1" s="27"/>
      <c r="J1" s="27" t="s">
        <v>159</v>
      </c>
      <c r="K1" s="27"/>
    </row>
    <row r="2" spans="1:15" ht="75" customHeight="1" x14ac:dyDescent="0.25">
      <c r="A2" s="8" t="s">
        <v>3</v>
      </c>
      <c r="B2" s="8" t="s">
        <v>338</v>
      </c>
      <c r="C2" s="8">
        <v>2</v>
      </c>
      <c r="D2" s="8" t="s">
        <v>339</v>
      </c>
      <c r="E2" s="8">
        <v>2</v>
      </c>
      <c r="F2" s="8" t="s">
        <v>227</v>
      </c>
      <c r="G2" s="8">
        <v>1</v>
      </c>
      <c r="H2" s="8" t="s">
        <v>202</v>
      </c>
      <c r="I2" s="8">
        <v>2</v>
      </c>
      <c r="J2" s="8" t="s">
        <v>202</v>
      </c>
      <c r="K2" s="8">
        <v>2</v>
      </c>
    </row>
    <row r="3" spans="1:15" ht="120.75" customHeight="1" x14ac:dyDescent="0.25">
      <c r="A3" s="8" t="s">
        <v>6</v>
      </c>
      <c r="B3" s="8" t="s">
        <v>117</v>
      </c>
      <c r="C3" s="8">
        <v>-0.5</v>
      </c>
      <c r="D3" s="8" t="s">
        <v>122</v>
      </c>
      <c r="E3" s="8">
        <v>-0.5</v>
      </c>
      <c r="F3" s="8" t="s">
        <v>228</v>
      </c>
      <c r="G3" s="8">
        <v>-1</v>
      </c>
      <c r="H3" s="8" t="s">
        <v>202</v>
      </c>
      <c r="I3" s="8">
        <v>-0.5</v>
      </c>
      <c r="J3" s="8" t="s">
        <v>202</v>
      </c>
      <c r="K3" s="8">
        <v>-0.5</v>
      </c>
    </row>
    <row r="4" spans="1:15" ht="75" customHeight="1" x14ac:dyDescent="0.25">
      <c r="A4" s="8" t="s">
        <v>41</v>
      </c>
      <c r="B4" s="8" t="s">
        <v>203</v>
      </c>
      <c r="C4" s="8">
        <v>0</v>
      </c>
      <c r="D4" s="8" t="s">
        <v>120</v>
      </c>
      <c r="E4" s="8">
        <v>1</v>
      </c>
      <c r="F4" s="8" t="s">
        <v>266</v>
      </c>
      <c r="G4" s="8">
        <v>1</v>
      </c>
      <c r="H4" s="8" t="s">
        <v>202</v>
      </c>
      <c r="I4" s="8">
        <v>1</v>
      </c>
      <c r="J4" s="8" t="s">
        <v>202</v>
      </c>
      <c r="K4" s="8">
        <v>1</v>
      </c>
    </row>
    <row r="5" spans="1:15" ht="78.75" customHeight="1" x14ac:dyDescent="0.25">
      <c r="A5" s="8" t="s">
        <v>10</v>
      </c>
      <c r="B5" s="8" t="s">
        <v>341</v>
      </c>
      <c r="C5" s="8">
        <v>0</v>
      </c>
      <c r="D5" s="8" t="s">
        <v>121</v>
      </c>
      <c r="E5" s="8">
        <v>0.75</v>
      </c>
      <c r="F5" s="8" t="s">
        <v>304</v>
      </c>
      <c r="G5" s="8">
        <v>0</v>
      </c>
      <c r="H5" s="8" t="s">
        <v>202</v>
      </c>
      <c r="I5" s="8">
        <v>0.75</v>
      </c>
      <c r="J5" s="8" t="s">
        <v>202</v>
      </c>
      <c r="K5" s="8">
        <v>0.75</v>
      </c>
    </row>
    <row r="6" spans="1:15" ht="24.95" customHeight="1" x14ac:dyDescent="0.25">
      <c r="A6" s="7" t="s">
        <v>35</v>
      </c>
      <c r="B6" s="9"/>
      <c r="C6" s="9">
        <f>SUM(C2:C5)</f>
        <v>1.5</v>
      </c>
      <c r="D6" s="9"/>
      <c r="E6" s="9">
        <f>SUM(E2:E5)</f>
        <v>3.25</v>
      </c>
      <c r="F6" s="9"/>
      <c r="G6" s="9">
        <f>SUM(G2:G5)</f>
        <v>1</v>
      </c>
      <c r="H6" s="9"/>
      <c r="I6" s="9">
        <f>SUM(I2:I5)</f>
        <v>3.25</v>
      </c>
      <c r="J6" s="9"/>
      <c r="K6" s="9">
        <f>SUM(K2:K5)</f>
        <v>3.25</v>
      </c>
    </row>
    <row r="7" spans="1:15" ht="76.5" customHeight="1" x14ac:dyDescent="0.25">
      <c r="A7" s="8" t="s">
        <v>199</v>
      </c>
      <c r="B7" s="8" t="s">
        <v>216</v>
      </c>
      <c r="C7" s="8">
        <v>0</v>
      </c>
      <c r="D7" s="8" t="s">
        <v>276</v>
      </c>
      <c r="E7" s="8">
        <v>3</v>
      </c>
      <c r="F7" s="8" t="s">
        <v>262</v>
      </c>
      <c r="G7" s="8"/>
      <c r="H7" s="8" t="s">
        <v>262</v>
      </c>
      <c r="I7" s="8"/>
      <c r="J7" s="8" t="s">
        <v>262</v>
      </c>
      <c r="K7" s="8"/>
    </row>
    <row r="8" spans="1:15" ht="60.75" customHeight="1" x14ac:dyDescent="0.25">
      <c r="A8" s="8" t="s">
        <v>179</v>
      </c>
      <c r="B8" s="8" t="s">
        <v>13</v>
      </c>
      <c r="C8" s="8"/>
      <c r="D8" s="8" t="s">
        <v>217</v>
      </c>
      <c r="E8" s="8">
        <v>1</v>
      </c>
      <c r="F8" s="8" t="s">
        <v>262</v>
      </c>
      <c r="G8" s="8"/>
      <c r="H8" s="8" t="s">
        <v>262</v>
      </c>
      <c r="I8" s="8"/>
      <c r="J8" s="8" t="s">
        <v>262</v>
      </c>
      <c r="K8" s="8"/>
    </row>
    <row r="9" spans="1:15" ht="31.5" customHeight="1" x14ac:dyDescent="0.25">
      <c r="A9" s="7" t="s">
        <v>332</v>
      </c>
      <c r="B9" s="28"/>
      <c r="C9" s="28">
        <f>SUM(C7:C8)</f>
        <v>0</v>
      </c>
      <c r="D9" s="28"/>
      <c r="E9" s="28">
        <f>SUM(E7:E8)</f>
        <v>4</v>
      </c>
      <c r="F9" s="28"/>
      <c r="G9" s="28"/>
      <c r="H9" s="28"/>
      <c r="I9" s="28"/>
      <c r="J9" s="28"/>
      <c r="K9" s="28"/>
    </row>
    <row r="10" spans="1:15" ht="135.75" customHeight="1" x14ac:dyDescent="0.25">
      <c r="A10" s="10" t="s">
        <v>328</v>
      </c>
      <c r="B10" s="8" t="s">
        <v>118</v>
      </c>
      <c r="C10" s="8">
        <v>0</v>
      </c>
      <c r="D10" s="8" t="s">
        <v>340</v>
      </c>
      <c r="E10" s="8" t="s">
        <v>262</v>
      </c>
      <c r="F10" s="8" t="s">
        <v>262</v>
      </c>
      <c r="G10" s="8"/>
      <c r="H10" s="8" t="s">
        <v>262</v>
      </c>
      <c r="I10" s="8"/>
      <c r="J10" s="8" t="s">
        <v>262</v>
      </c>
      <c r="K10" s="8"/>
      <c r="O10" s="13" t="s">
        <v>157</v>
      </c>
    </row>
    <row r="11" spans="1:15" ht="75" customHeight="1" x14ac:dyDescent="0.25">
      <c r="A11" s="14"/>
      <c r="B11" s="14"/>
      <c r="C11" s="14"/>
      <c r="D11" s="14"/>
      <c r="E11" s="14"/>
      <c r="F11" s="14"/>
      <c r="G11" s="14"/>
      <c r="H11" s="14"/>
      <c r="I11" s="14"/>
      <c r="J11" s="14"/>
      <c r="K11" s="14"/>
    </row>
    <row r="12" spans="1:15" x14ac:dyDescent="0.25">
      <c r="B12" s="19"/>
      <c r="C12" s="20" t="s">
        <v>302</v>
      </c>
      <c r="D12" s="15"/>
      <c r="E12" s="19"/>
      <c r="F12" s="19"/>
      <c r="G12" s="19"/>
      <c r="H12" s="19"/>
    </row>
    <row r="13" spans="1:15" x14ac:dyDescent="0.25">
      <c r="B13" s="20"/>
      <c r="C13" s="21" t="s">
        <v>298</v>
      </c>
      <c r="D13" s="21" t="s">
        <v>299</v>
      </c>
      <c r="E13" s="21" t="s">
        <v>248</v>
      </c>
      <c r="F13" s="21" t="s">
        <v>350</v>
      </c>
      <c r="G13" s="21" t="s">
        <v>300</v>
      </c>
      <c r="H13" s="21" t="s">
        <v>301</v>
      </c>
      <c r="J13" s="23" t="s">
        <v>345</v>
      </c>
    </row>
    <row r="14" spans="1:15" x14ac:dyDescent="0.25">
      <c r="B14" s="19"/>
      <c r="C14" s="22">
        <v>1952</v>
      </c>
      <c r="D14" s="15">
        <v>489</v>
      </c>
      <c r="E14" s="16">
        <v>185</v>
      </c>
      <c r="F14" s="77" t="s">
        <v>255</v>
      </c>
      <c r="G14" s="83">
        <f>E14/D14</f>
        <v>0.3783231083844581</v>
      </c>
      <c r="H14" s="77"/>
      <c r="J14" s="23" t="s">
        <v>346</v>
      </c>
    </row>
    <row r="15" spans="1:15" x14ac:dyDescent="0.25">
      <c r="B15" s="19"/>
      <c r="C15" s="22">
        <v>1957</v>
      </c>
      <c r="D15" s="15">
        <v>494</v>
      </c>
      <c r="E15" s="16">
        <v>197</v>
      </c>
      <c r="F15" s="78" t="s">
        <v>254</v>
      </c>
      <c r="G15" s="83">
        <f t="shared" ref="G15:G29" si="0">E15/D15</f>
        <v>0.39878542510121456</v>
      </c>
      <c r="H15" s="78"/>
      <c r="J15" s="23" t="s">
        <v>347</v>
      </c>
    </row>
    <row r="16" spans="1:15" x14ac:dyDescent="0.25">
      <c r="B16" s="19"/>
      <c r="C16" s="22">
        <v>1962</v>
      </c>
      <c r="D16" s="15">
        <v>494</v>
      </c>
      <c r="E16" s="16">
        <v>109</v>
      </c>
      <c r="F16" s="78" t="s">
        <v>253</v>
      </c>
      <c r="G16" s="83">
        <f t="shared" si="0"/>
        <v>0.22064777327935223</v>
      </c>
      <c r="H16" s="78"/>
      <c r="J16" s="23" t="s">
        <v>349</v>
      </c>
    </row>
    <row r="17" spans="2:10" x14ac:dyDescent="0.25">
      <c r="B17" s="19"/>
      <c r="C17" s="22">
        <v>1967</v>
      </c>
      <c r="D17" s="15">
        <v>520</v>
      </c>
      <c r="E17" s="16">
        <v>114</v>
      </c>
      <c r="F17" s="78" t="s">
        <v>251</v>
      </c>
      <c r="G17" s="83">
        <f t="shared" si="0"/>
        <v>0.21923076923076923</v>
      </c>
      <c r="H17" s="78"/>
      <c r="J17" s="23" t="s">
        <v>348</v>
      </c>
    </row>
    <row r="18" spans="2:10" x14ac:dyDescent="0.25">
      <c r="B18" s="19"/>
      <c r="C18" s="22">
        <v>1971</v>
      </c>
      <c r="D18" s="15">
        <v>518</v>
      </c>
      <c r="E18" s="16">
        <v>112</v>
      </c>
      <c r="F18" s="78" t="s">
        <v>252</v>
      </c>
      <c r="G18" s="83">
        <f t="shared" si="0"/>
        <v>0.21621621621621623</v>
      </c>
      <c r="H18" s="78"/>
    </row>
    <row r="19" spans="2:10" x14ac:dyDescent="0.25">
      <c r="B19" s="19"/>
      <c r="C19" s="22">
        <v>1977</v>
      </c>
      <c r="D19" s="15">
        <v>542</v>
      </c>
      <c r="E19" s="16">
        <v>116</v>
      </c>
      <c r="F19" s="78" t="s">
        <v>250</v>
      </c>
      <c r="G19" s="83">
        <f t="shared" si="0"/>
        <v>0.2140221402214022</v>
      </c>
      <c r="H19" s="78"/>
    </row>
    <row r="20" spans="2:10" x14ac:dyDescent="0.25">
      <c r="B20" s="19"/>
      <c r="C20" s="22">
        <v>1980</v>
      </c>
      <c r="D20" s="15">
        <v>542</v>
      </c>
      <c r="E20" s="16">
        <v>120</v>
      </c>
      <c r="F20" s="78" t="s">
        <v>249</v>
      </c>
      <c r="G20" s="83">
        <f t="shared" si="0"/>
        <v>0.22140221402214022</v>
      </c>
      <c r="H20" s="78"/>
    </row>
    <row r="21" spans="2:10" x14ac:dyDescent="0.25">
      <c r="B21" s="19"/>
      <c r="C21" s="22">
        <v>1984</v>
      </c>
      <c r="D21" s="15">
        <v>541</v>
      </c>
      <c r="E21" s="16">
        <v>119</v>
      </c>
      <c r="F21" s="78" t="s">
        <v>256</v>
      </c>
      <c r="G21" s="83">
        <f t="shared" si="0"/>
        <v>0.21996303142329021</v>
      </c>
      <c r="H21" s="78" t="s">
        <v>258</v>
      </c>
    </row>
    <row r="22" spans="2:10" x14ac:dyDescent="0.25">
      <c r="B22" s="19"/>
      <c r="C22" s="22">
        <v>1989</v>
      </c>
      <c r="D22" s="15">
        <v>529</v>
      </c>
      <c r="E22" s="16">
        <v>117</v>
      </c>
      <c r="F22" s="78" t="s">
        <v>257</v>
      </c>
      <c r="G22" s="83">
        <f t="shared" si="0"/>
        <v>0.22117202268431002</v>
      </c>
      <c r="H22" s="78"/>
    </row>
    <row r="23" spans="2:10" x14ac:dyDescent="0.25">
      <c r="B23" s="19"/>
      <c r="C23" s="22">
        <v>1991</v>
      </c>
      <c r="D23" s="15">
        <v>537</v>
      </c>
      <c r="E23" s="16">
        <v>120</v>
      </c>
      <c r="F23" s="78" t="s">
        <v>260</v>
      </c>
      <c r="G23" s="83">
        <f t="shared" si="0"/>
        <v>0.22346368715083798</v>
      </c>
      <c r="H23" s="78" t="s">
        <v>259</v>
      </c>
    </row>
    <row r="24" spans="2:10" x14ac:dyDescent="0.25">
      <c r="B24" s="19"/>
      <c r="C24" s="22">
        <v>1996</v>
      </c>
      <c r="D24" s="15">
        <v>543</v>
      </c>
      <c r="E24" s="16">
        <v>120</v>
      </c>
      <c r="F24" s="78" t="s">
        <v>249</v>
      </c>
      <c r="G24" s="83">
        <f t="shared" si="0"/>
        <v>0.22099447513812154</v>
      </c>
      <c r="H24" s="78"/>
    </row>
    <row r="25" spans="2:10" x14ac:dyDescent="0.25">
      <c r="B25" s="19"/>
      <c r="C25" s="22">
        <v>1998</v>
      </c>
      <c r="D25" s="15">
        <v>543</v>
      </c>
      <c r="E25" s="16">
        <v>120</v>
      </c>
      <c r="F25" s="78" t="s">
        <v>249</v>
      </c>
      <c r="G25" s="83">
        <f t="shared" si="0"/>
        <v>0.22099447513812154</v>
      </c>
      <c r="H25" s="78"/>
    </row>
    <row r="26" spans="2:10" x14ac:dyDescent="0.25">
      <c r="B26" s="19"/>
      <c r="C26" s="22">
        <v>1999</v>
      </c>
      <c r="D26" s="15">
        <v>543</v>
      </c>
      <c r="E26" s="16">
        <v>120</v>
      </c>
      <c r="F26" s="78" t="s">
        <v>249</v>
      </c>
      <c r="G26" s="83">
        <f t="shared" si="0"/>
        <v>0.22099447513812154</v>
      </c>
      <c r="H26" s="78"/>
    </row>
    <row r="27" spans="2:10" x14ac:dyDescent="0.25">
      <c r="B27" s="19"/>
      <c r="C27" s="22">
        <v>2004</v>
      </c>
      <c r="D27" s="15">
        <v>543</v>
      </c>
      <c r="E27" s="16">
        <v>120</v>
      </c>
      <c r="F27" s="78" t="s">
        <v>249</v>
      </c>
      <c r="G27" s="83">
        <f t="shared" si="0"/>
        <v>0.22099447513812154</v>
      </c>
      <c r="H27" s="78"/>
    </row>
    <row r="28" spans="2:10" x14ac:dyDescent="0.25">
      <c r="B28" s="19"/>
      <c r="C28" s="22">
        <v>2009</v>
      </c>
      <c r="D28" s="15">
        <v>543</v>
      </c>
      <c r="E28" s="16">
        <v>133</v>
      </c>
      <c r="F28" s="78" t="s">
        <v>261</v>
      </c>
      <c r="G28" s="83">
        <f t="shared" si="0"/>
        <v>0.24493554327808473</v>
      </c>
      <c r="H28" s="78"/>
    </row>
    <row r="29" spans="2:10" x14ac:dyDescent="0.25">
      <c r="B29" s="19"/>
      <c r="C29" s="25">
        <v>2014</v>
      </c>
      <c r="D29" s="17">
        <v>543</v>
      </c>
      <c r="E29" s="18">
        <v>133</v>
      </c>
      <c r="F29" s="79" t="s">
        <v>261</v>
      </c>
      <c r="G29" s="84">
        <f t="shared" si="0"/>
        <v>0.24493554327808473</v>
      </c>
      <c r="H29" s="79"/>
    </row>
    <row r="30" spans="2:10" x14ac:dyDescent="0.25">
      <c r="B30" s="19"/>
      <c r="C30" s="20" t="s">
        <v>294</v>
      </c>
      <c r="D30" s="19"/>
      <c r="E30" s="19"/>
      <c r="F30" s="19"/>
      <c r="G30" s="19"/>
      <c r="H30" s="19"/>
    </row>
    <row r="31" spans="2:10" x14ac:dyDescent="0.25">
      <c r="B31" s="19"/>
      <c r="C31" s="21"/>
      <c r="D31" s="21" t="s">
        <v>303</v>
      </c>
      <c r="E31" s="21" t="s">
        <v>342</v>
      </c>
      <c r="F31" s="21" t="s">
        <v>343</v>
      </c>
      <c r="G31" s="21" t="s">
        <v>4</v>
      </c>
      <c r="H31" s="21" t="s">
        <v>164</v>
      </c>
    </row>
    <row r="32" spans="2:10" x14ac:dyDescent="0.25">
      <c r="B32" s="19"/>
      <c r="C32" s="80">
        <v>1953</v>
      </c>
      <c r="D32" s="77" t="s">
        <v>277</v>
      </c>
      <c r="E32" s="82">
        <f>1/9</f>
        <v>0.1111111111111111</v>
      </c>
      <c r="F32" s="77"/>
      <c r="G32" s="77">
        <v>0.5</v>
      </c>
      <c r="H32" s="81"/>
    </row>
    <row r="33" spans="2:8" x14ac:dyDescent="0.25">
      <c r="B33" s="19"/>
      <c r="C33" s="22">
        <v>1956</v>
      </c>
      <c r="D33" s="78" t="s">
        <v>278</v>
      </c>
      <c r="E33" s="83">
        <f>10/14</f>
        <v>0.7142857142857143</v>
      </c>
      <c r="F33" s="85">
        <f>4/6</f>
        <v>0.66666666666666663</v>
      </c>
      <c r="G33" s="78">
        <v>4</v>
      </c>
      <c r="H33" s="24" t="s">
        <v>352</v>
      </c>
    </row>
    <row r="34" spans="2:8" x14ac:dyDescent="0.25">
      <c r="B34" s="19"/>
      <c r="C34" s="22">
        <v>1960</v>
      </c>
      <c r="D34" s="78" t="s">
        <v>280</v>
      </c>
      <c r="E34" s="83"/>
      <c r="F34" s="85">
        <f>5/7</f>
        <v>0.7142857142857143</v>
      </c>
      <c r="G34" s="78">
        <v>0.05</v>
      </c>
      <c r="H34" s="24"/>
    </row>
    <row r="35" spans="2:8" x14ac:dyDescent="0.25">
      <c r="B35" s="19"/>
      <c r="C35" s="22">
        <v>1961</v>
      </c>
      <c r="D35" s="78" t="s">
        <v>281</v>
      </c>
      <c r="E35" s="83">
        <f>11/15</f>
        <v>0.73333333333333328</v>
      </c>
      <c r="F35" s="85">
        <f>7/9</f>
        <v>0.77777777777777779</v>
      </c>
      <c r="G35" s="78">
        <v>0.15</v>
      </c>
      <c r="H35" s="24"/>
    </row>
    <row r="36" spans="2:8" x14ac:dyDescent="0.25">
      <c r="B36" s="19"/>
      <c r="C36" s="22">
        <v>1966</v>
      </c>
      <c r="D36" s="78" t="s">
        <v>289</v>
      </c>
      <c r="E36" s="83">
        <f>12/17</f>
        <v>0.70588235294117652</v>
      </c>
      <c r="F36" s="78"/>
      <c r="G36" s="78">
        <v>-0.15</v>
      </c>
      <c r="H36" s="24" t="s">
        <v>351</v>
      </c>
    </row>
    <row r="37" spans="2:8" x14ac:dyDescent="0.25">
      <c r="B37" s="19"/>
      <c r="C37" s="22">
        <v>1967</v>
      </c>
      <c r="D37" s="78" t="s">
        <v>282</v>
      </c>
      <c r="E37" s="83">
        <f>13/18</f>
        <v>0.72222222222222221</v>
      </c>
      <c r="F37" s="78"/>
      <c r="G37" s="78">
        <v>0.1</v>
      </c>
      <c r="H37" s="24"/>
    </row>
    <row r="38" spans="2:8" x14ac:dyDescent="0.25">
      <c r="B38" s="19"/>
      <c r="C38" s="22">
        <v>1971</v>
      </c>
      <c r="D38" s="78" t="s">
        <v>283</v>
      </c>
      <c r="E38" s="83"/>
      <c r="F38" s="78">
        <f>8/10</f>
        <v>0.8</v>
      </c>
      <c r="G38" s="78">
        <v>2.5000000000000001E-2</v>
      </c>
      <c r="H38" s="24"/>
    </row>
    <row r="39" spans="2:8" x14ac:dyDescent="0.25">
      <c r="B39" s="19"/>
      <c r="C39" s="22">
        <v>1972</v>
      </c>
      <c r="D39" s="78" t="s">
        <v>287</v>
      </c>
      <c r="E39" s="83">
        <f>16/21</f>
        <v>0.76190476190476186</v>
      </c>
      <c r="F39" s="78"/>
      <c r="G39" s="78">
        <v>0.25</v>
      </c>
      <c r="H39" s="24"/>
    </row>
    <row r="40" spans="2:8" ht="28.5" customHeight="1" x14ac:dyDescent="0.25">
      <c r="B40" s="19"/>
      <c r="C40" s="22">
        <v>1973</v>
      </c>
      <c r="D40" s="86" t="s">
        <v>344</v>
      </c>
      <c r="E40" s="83"/>
      <c r="F40" s="78"/>
      <c r="G40" s="78">
        <v>1</v>
      </c>
      <c r="H40" s="24"/>
    </row>
    <row r="41" spans="2:8" x14ac:dyDescent="0.25">
      <c r="B41" s="19"/>
      <c r="C41" s="22">
        <v>1975</v>
      </c>
      <c r="D41" s="78" t="s">
        <v>284</v>
      </c>
      <c r="E41" s="83">
        <f>17/22</f>
        <v>0.77272727272727271</v>
      </c>
      <c r="F41" s="78"/>
      <c r="G41" s="78">
        <v>0.05</v>
      </c>
      <c r="H41" s="24"/>
    </row>
    <row r="42" spans="2:8" x14ac:dyDescent="0.25">
      <c r="B42" s="19"/>
      <c r="C42" s="22">
        <v>1987</v>
      </c>
      <c r="D42" s="78" t="s">
        <v>288</v>
      </c>
      <c r="E42" s="83">
        <f>20/25</f>
        <v>0.8</v>
      </c>
      <c r="F42" s="85">
        <f>5/7</f>
        <v>0.7142857142857143</v>
      </c>
      <c r="G42" s="78">
        <v>2.5000000000000001E-2</v>
      </c>
      <c r="H42" s="24" t="s">
        <v>353</v>
      </c>
    </row>
    <row r="43" spans="2:8" x14ac:dyDescent="0.25">
      <c r="B43" s="19"/>
      <c r="C43" s="22">
        <v>2000</v>
      </c>
      <c r="D43" s="78" t="s">
        <v>285</v>
      </c>
      <c r="E43" s="83">
        <f>21/28</f>
        <v>0.75</v>
      </c>
      <c r="F43" s="78"/>
      <c r="G43" s="78">
        <v>-0.25</v>
      </c>
      <c r="H43" s="24" t="s">
        <v>354</v>
      </c>
    </row>
    <row r="44" spans="2:8" x14ac:dyDescent="0.25">
      <c r="B44" s="19"/>
      <c r="C44" s="25">
        <v>2014</v>
      </c>
      <c r="D44" s="79" t="s">
        <v>286</v>
      </c>
      <c r="E44" s="84">
        <f>22/29</f>
        <v>0.75862068965517238</v>
      </c>
      <c r="F44" s="79"/>
      <c r="G44" s="79">
        <v>0.05</v>
      </c>
      <c r="H44" s="26"/>
    </row>
  </sheetData>
  <pageMargins left="0.7" right="0.7" top="0.75" bottom="0.75" header="0.3" footer="0.3"/>
  <pageSetup paperSize="8" scale="83" fitToHeight="0" orientation="landscape" r:id="rId1"/>
  <headerFooter>
    <oddHeader>&amp;LINDIA - FEDERAL AND ELECTORAL INDICES&amp;RApril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1"/>
  <sheetViews>
    <sheetView view="pageLayout" topLeftCell="E1" zoomScaleNormal="100" workbookViewId="0">
      <selection activeCell="P8" sqref="P8"/>
    </sheetView>
  </sheetViews>
  <sheetFormatPr defaultColWidth="9" defaultRowHeight="15" x14ac:dyDescent="0.25"/>
  <cols>
    <col min="1" max="1" width="28.5703125" style="64" customWidth="1"/>
    <col min="2" max="2" width="20.7109375" style="64" customWidth="1"/>
    <col min="3" max="3" width="6.85546875" style="64" customWidth="1"/>
    <col min="4" max="4" width="20.7109375" style="64" customWidth="1"/>
    <col min="5" max="5" width="8.85546875" style="64" customWidth="1"/>
    <col min="6" max="6" width="20.7109375" style="64" customWidth="1"/>
    <col min="7" max="7" width="7.28515625" style="64" customWidth="1"/>
    <col min="8" max="8" width="20.7109375" style="64" customWidth="1"/>
    <col min="9" max="9" width="7.28515625" style="64" customWidth="1"/>
    <col min="10" max="10" width="19.42578125" style="64" customWidth="1"/>
    <col min="11" max="11" width="8.42578125" style="64" customWidth="1"/>
    <col min="12" max="12" width="20.7109375" style="64" customWidth="1"/>
    <col min="13" max="13" width="7" style="64" customWidth="1"/>
    <col min="14" max="14" width="20.7109375" style="64" customWidth="1"/>
    <col min="15" max="15" width="8.5703125" style="64" customWidth="1"/>
    <col min="16" max="16" width="20.7109375" style="64" customWidth="1"/>
    <col min="17" max="16384" width="9" style="64"/>
  </cols>
  <sheetData>
    <row r="1" spans="1:17" s="63" customFormat="1" x14ac:dyDescent="0.25">
      <c r="A1" s="27" t="s">
        <v>0</v>
      </c>
      <c r="B1" s="27">
        <v>1945</v>
      </c>
      <c r="C1" s="27" t="s">
        <v>4</v>
      </c>
      <c r="D1" s="27">
        <v>1949</v>
      </c>
      <c r="E1" s="27" t="s">
        <v>5</v>
      </c>
      <c r="F1" s="27" t="s">
        <v>123</v>
      </c>
      <c r="G1" s="27"/>
      <c r="H1" s="27" t="s">
        <v>124</v>
      </c>
      <c r="I1" s="27"/>
      <c r="J1" s="27" t="s">
        <v>137</v>
      </c>
      <c r="K1" s="27"/>
      <c r="L1" s="27">
        <v>2000</v>
      </c>
      <c r="M1" s="27"/>
      <c r="N1" s="27">
        <v>2001</v>
      </c>
      <c r="O1" s="27"/>
      <c r="P1" s="27">
        <v>2002</v>
      </c>
      <c r="Q1" s="27" t="s">
        <v>4</v>
      </c>
    </row>
    <row r="2" spans="1:17" ht="75" customHeight="1" x14ac:dyDescent="0.25">
      <c r="A2" s="8" t="s">
        <v>3</v>
      </c>
      <c r="B2" s="8" t="s">
        <v>129</v>
      </c>
      <c r="C2" s="8">
        <v>0</v>
      </c>
      <c r="D2" s="10" t="s">
        <v>218</v>
      </c>
      <c r="E2" s="10">
        <v>2</v>
      </c>
      <c r="F2" s="8" t="s">
        <v>129</v>
      </c>
      <c r="G2" s="8">
        <v>0</v>
      </c>
      <c r="H2" s="8" t="s">
        <v>129</v>
      </c>
      <c r="I2" s="8">
        <v>0</v>
      </c>
      <c r="J2" s="8" t="s">
        <v>134</v>
      </c>
      <c r="K2" s="8">
        <v>0</v>
      </c>
      <c r="L2" s="8" t="s">
        <v>125</v>
      </c>
      <c r="M2" s="8">
        <v>1</v>
      </c>
      <c r="N2" s="8" t="s">
        <v>135</v>
      </c>
      <c r="O2" s="8">
        <v>1</v>
      </c>
      <c r="P2" s="8" t="s">
        <v>135</v>
      </c>
      <c r="Q2" s="8">
        <v>1</v>
      </c>
    </row>
    <row r="3" spans="1:17" ht="75" customHeight="1" x14ac:dyDescent="0.25">
      <c r="A3" s="8" t="s">
        <v>6</v>
      </c>
      <c r="B3" s="8" t="s">
        <v>129</v>
      </c>
      <c r="C3" s="8">
        <v>-1</v>
      </c>
      <c r="D3" s="10" t="s">
        <v>337</v>
      </c>
      <c r="E3" s="10">
        <v>-0.5</v>
      </c>
      <c r="F3" s="8" t="s">
        <v>129</v>
      </c>
      <c r="G3" s="8">
        <v>-1</v>
      </c>
      <c r="H3" s="8" t="s">
        <v>129</v>
      </c>
      <c r="I3" s="8">
        <v>-1</v>
      </c>
      <c r="J3" s="8" t="s">
        <v>134</v>
      </c>
      <c r="K3" s="8">
        <v>-1</v>
      </c>
      <c r="L3" s="8" t="s">
        <v>126</v>
      </c>
      <c r="M3" s="8">
        <v>-0.5</v>
      </c>
      <c r="N3" s="8" t="s">
        <v>135</v>
      </c>
      <c r="O3" s="8">
        <v>-0.5</v>
      </c>
      <c r="P3" s="8" t="s">
        <v>135</v>
      </c>
      <c r="Q3" s="8">
        <v>-0.5</v>
      </c>
    </row>
    <row r="4" spans="1:17" ht="75" customHeight="1" x14ac:dyDescent="0.25">
      <c r="A4" s="8" t="s">
        <v>8</v>
      </c>
      <c r="B4" s="8" t="s">
        <v>54</v>
      </c>
      <c r="C4" s="8">
        <v>0</v>
      </c>
      <c r="D4" s="8" t="s">
        <v>127</v>
      </c>
      <c r="E4" s="8">
        <v>1</v>
      </c>
      <c r="F4" s="8" t="s">
        <v>54</v>
      </c>
      <c r="G4" s="8">
        <v>0</v>
      </c>
      <c r="H4" s="8" t="s">
        <v>54</v>
      </c>
      <c r="I4" s="8">
        <v>0</v>
      </c>
      <c r="J4" s="8" t="s">
        <v>134</v>
      </c>
      <c r="K4" s="8">
        <v>0</v>
      </c>
      <c r="L4" s="11" t="s">
        <v>134</v>
      </c>
      <c r="M4" s="11">
        <v>0</v>
      </c>
      <c r="N4" s="8" t="s">
        <v>335</v>
      </c>
      <c r="O4" s="8">
        <v>0.5</v>
      </c>
      <c r="P4" s="8" t="s">
        <v>242</v>
      </c>
      <c r="Q4" s="8">
        <v>0.5</v>
      </c>
    </row>
    <row r="5" spans="1:17" ht="129.75" customHeight="1" x14ac:dyDescent="0.25">
      <c r="A5" s="8" t="s">
        <v>10</v>
      </c>
      <c r="B5" s="8" t="s">
        <v>132</v>
      </c>
      <c r="C5" s="8">
        <v>0</v>
      </c>
      <c r="D5" s="8" t="s">
        <v>128</v>
      </c>
      <c r="E5" s="8">
        <v>0</v>
      </c>
      <c r="F5" s="8" t="s">
        <v>130</v>
      </c>
      <c r="G5" s="8">
        <v>0</v>
      </c>
      <c r="H5" s="8" t="s">
        <v>336</v>
      </c>
      <c r="I5" s="8">
        <v>0.5</v>
      </c>
      <c r="J5" s="8" t="s">
        <v>134</v>
      </c>
      <c r="K5" s="8">
        <v>0.5</v>
      </c>
      <c r="L5" s="8" t="s">
        <v>134</v>
      </c>
      <c r="M5" s="8">
        <v>0.5</v>
      </c>
      <c r="N5" s="8" t="s">
        <v>133</v>
      </c>
      <c r="O5" s="8">
        <v>0.75</v>
      </c>
      <c r="P5" s="8" t="s">
        <v>242</v>
      </c>
      <c r="Q5" s="8">
        <v>0.75</v>
      </c>
    </row>
    <row r="6" spans="1:17" ht="24.95" customHeight="1" x14ac:dyDescent="0.25">
      <c r="A6" s="7" t="s">
        <v>35</v>
      </c>
      <c r="B6" s="9"/>
      <c r="C6" s="9">
        <f>SUM(C2:C5)</f>
        <v>-1</v>
      </c>
      <c r="D6" s="9"/>
      <c r="E6" s="9">
        <f>SUM(E2:E5)</f>
        <v>2.5</v>
      </c>
      <c r="F6" s="9"/>
      <c r="G6" s="9">
        <f>SUM(G2:G5)</f>
        <v>-1</v>
      </c>
      <c r="H6" s="9"/>
      <c r="I6" s="9">
        <f>SUM(I2:I5)</f>
        <v>-0.5</v>
      </c>
      <c r="J6" s="9"/>
      <c r="K6" s="9">
        <f>SUM(K2:K5)</f>
        <v>-0.5</v>
      </c>
      <c r="L6" s="9"/>
      <c r="M6" s="9">
        <f>SUM(M2:M5)</f>
        <v>1</v>
      </c>
      <c r="N6" s="9"/>
      <c r="O6" s="9">
        <f>SUM(O2:O5)</f>
        <v>1.75</v>
      </c>
      <c r="P6" s="9"/>
      <c r="Q6" s="28">
        <f>SUM(Q2:Q5)</f>
        <v>1.75</v>
      </c>
    </row>
    <row r="7" spans="1:17" ht="96" customHeight="1" x14ac:dyDescent="0.25">
      <c r="A7" s="8" t="s">
        <v>199</v>
      </c>
      <c r="B7" s="8" t="s">
        <v>13</v>
      </c>
      <c r="C7" s="8"/>
      <c r="D7" s="8" t="s">
        <v>13</v>
      </c>
      <c r="E7" s="8"/>
      <c r="F7" s="8" t="s">
        <v>13</v>
      </c>
      <c r="G7" s="8"/>
      <c r="H7" s="8" t="s">
        <v>13</v>
      </c>
      <c r="I7" s="8"/>
      <c r="J7" s="8" t="s">
        <v>215</v>
      </c>
      <c r="K7" s="8">
        <v>1</v>
      </c>
      <c r="L7" s="8" t="s">
        <v>334</v>
      </c>
      <c r="M7" s="8">
        <v>1</v>
      </c>
      <c r="N7" s="8" t="s">
        <v>334</v>
      </c>
      <c r="O7" s="8">
        <v>1</v>
      </c>
      <c r="P7" s="8" t="s">
        <v>394</v>
      </c>
      <c r="Q7" s="8">
        <v>2</v>
      </c>
    </row>
    <row r="8" spans="1:17" ht="93.75" customHeight="1" x14ac:dyDescent="0.25">
      <c r="A8" s="8" t="s">
        <v>179</v>
      </c>
      <c r="B8" s="8" t="s">
        <v>13</v>
      </c>
      <c r="C8" s="8"/>
      <c r="D8" s="8" t="s">
        <v>13</v>
      </c>
      <c r="E8" s="8"/>
      <c r="F8" s="8" t="s">
        <v>13</v>
      </c>
      <c r="G8" s="8"/>
      <c r="H8" s="8" t="s">
        <v>13</v>
      </c>
      <c r="I8" s="8"/>
      <c r="J8" s="8" t="s">
        <v>290</v>
      </c>
      <c r="K8" s="8"/>
      <c r="L8" s="8" t="s">
        <v>13</v>
      </c>
      <c r="M8" s="8"/>
      <c r="N8" s="8" t="s">
        <v>13</v>
      </c>
      <c r="O8" s="8"/>
      <c r="P8" s="8" t="s">
        <v>395</v>
      </c>
      <c r="Q8" s="8">
        <v>1</v>
      </c>
    </row>
    <row r="9" spans="1:17" ht="30.75" customHeight="1" x14ac:dyDescent="0.25">
      <c r="A9" s="7" t="s">
        <v>332</v>
      </c>
      <c r="B9" s="28"/>
      <c r="C9" s="28">
        <f>SUM(C7:C8)</f>
        <v>0</v>
      </c>
      <c r="D9" s="28"/>
      <c r="E9" s="28">
        <f>SUM(E7:E8)</f>
        <v>0</v>
      </c>
      <c r="F9" s="28"/>
      <c r="G9" s="28">
        <f>SUM(G7:G8)</f>
        <v>0</v>
      </c>
      <c r="H9" s="28"/>
      <c r="I9" s="28">
        <f>SUM(I7:I8)</f>
        <v>0</v>
      </c>
      <c r="J9" s="28"/>
      <c r="K9" s="28">
        <f>SUM(K7:K8)</f>
        <v>1</v>
      </c>
      <c r="L9" s="28"/>
      <c r="M9" s="28">
        <f>SUM(M7:M8)</f>
        <v>1</v>
      </c>
      <c r="N9" s="28"/>
      <c r="O9" s="28">
        <f>SUM(O7:O8)</f>
        <v>1</v>
      </c>
      <c r="P9" s="28"/>
      <c r="Q9" s="28">
        <f>SUM(Q7:Q8)</f>
        <v>3</v>
      </c>
    </row>
    <row r="10" spans="1:17" ht="82.5" customHeight="1" x14ac:dyDescent="0.25">
      <c r="A10" s="10" t="s">
        <v>328</v>
      </c>
      <c r="B10" s="8" t="s">
        <v>136</v>
      </c>
      <c r="C10" s="8">
        <v>0</v>
      </c>
      <c r="D10" s="8" t="s">
        <v>229</v>
      </c>
      <c r="E10" s="8">
        <v>0</v>
      </c>
      <c r="F10" s="8" t="s">
        <v>245</v>
      </c>
      <c r="G10" s="8">
        <v>1</v>
      </c>
      <c r="H10" s="11" t="s">
        <v>246</v>
      </c>
      <c r="I10" s="8"/>
      <c r="J10" s="10" t="s">
        <v>138</v>
      </c>
      <c r="K10" s="8">
        <v>1</v>
      </c>
      <c r="L10" s="8" t="s">
        <v>139</v>
      </c>
      <c r="M10" s="8">
        <v>1</v>
      </c>
      <c r="N10" s="8" t="s">
        <v>131</v>
      </c>
      <c r="O10" s="8">
        <v>1</v>
      </c>
      <c r="P10" s="8" t="s">
        <v>242</v>
      </c>
      <c r="Q10" s="8">
        <v>1</v>
      </c>
    </row>
    <row r="11" spans="1:17" ht="41.25" customHeight="1" x14ac:dyDescent="0.25">
      <c r="A11" s="7" t="s">
        <v>292</v>
      </c>
      <c r="B11" s="28"/>
      <c r="C11" s="28">
        <f>SUM(C9:C10)</f>
        <v>0</v>
      </c>
      <c r="D11" s="28"/>
      <c r="E11" s="28">
        <f>SUM(E9:E10)</f>
        <v>0</v>
      </c>
      <c r="F11" s="28"/>
      <c r="G11" s="28">
        <v>10</v>
      </c>
      <c r="H11" s="28" t="s">
        <v>247</v>
      </c>
      <c r="I11" s="28"/>
      <c r="J11" s="28"/>
      <c r="K11" s="28">
        <v>10</v>
      </c>
      <c r="L11" s="28"/>
      <c r="M11" s="28">
        <v>10</v>
      </c>
      <c r="N11" s="28"/>
      <c r="O11" s="28">
        <v>10</v>
      </c>
      <c r="P11" s="28"/>
      <c r="Q11" s="28">
        <v>10</v>
      </c>
    </row>
  </sheetData>
  <pageMargins left="0.7" right="0.7" top="0.75" bottom="0.75" header="0.3" footer="0.3"/>
  <pageSetup paperSize="8" scale="71" orientation="landscape" r:id="rId1"/>
  <headerFooter>
    <oddHeader>&amp;LINDONESIA - FEDERAL AND ELECTORAL INDICES&amp;RApril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1"/>
  <sheetViews>
    <sheetView view="pageLayout" topLeftCell="B4" zoomScaleNormal="100" workbookViewId="0">
      <selection activeCell="B7" sqref="B7"/>
    </sheetView>
  </sheetViews>
  <sheetFormatPr defaultColWidth="9" defaultRowHeight="15" x14ac:dyDescent="0.25"/>
  <cols>
    <col min="1" max="1" width="29.5703125" style="64" customWidth="1"/>
    <col min="2" max="2" width="20.7109375" style="64" customWidth="1"/>
    <col min="3" max="3" width="8.85546875" style="64" customWidth="1"/>
    <col min="4" max="4" width="20.7109375" style="64" customWidth="1"/>
    <col min="5" max="5" width="7.28515625" style="64" customWidth="1"/>
    <col min="6" max="6" width="20.7109375" style="64" customWidth="1"/>
    <col min="7" max="7" width="7.28515625" style="64" customWidth="1"/>
    <col min="8" max="8" width="20.7109375" style="64" customWidth="1"/>
    <col min="9" max="9" width="8.42578125" style="64" customWidth="1"/>
    <col min="10" max="10" width="19.42578125" style="64" customWidth="1"/>
    <col min="11" max="11" width="8.42578125" style="64" customWidth="1"/>
    <col min="12" max="12" width="20.7109375" style="64" customWidth="1"/>
    <col min="13" max="13" width="7" style="64" customWidth="1"/>
    <col min="14" max="14" width="20.7109375" style="64" customWidth="1"/>
    <col min="15" max="15" width="8.5703125" style="64" customWidth="1"/>
    <col min="16" max="16384" width="9" style="64"/>
  </cols>
  <sheetData>
    <row r="1" spans="1:15" s="63" customFormat="1" x14ac:dyDescent="0.25">
      <c r="A1" s="27" t="s">
        <v>0</v>
      </c>
      <c r="B1" s="27">
        <v>1957</v>
      </c>
      <c r="C1" s="27" t="s">
        <v>5</v>
      </c>
      <c r="D1" s="27" t="s">
        <v>64</v>
      </c>
      <c r="E1" s="27"/>
      <c r="F1" s="27" t="s">
        <v>75</v>
      </c>
      <c r="G1" s="27"/>
      <c r="H1" s="27" t="s">
        <v>76</v>
      </c>
      <c r="I1" s="27"/>
      <c r="J1" s="27" t="s">
        <v>60</v>
      </c>
      <c r="K1" s="27"/>
      <c r="L1" s="27" t="s">
        <v>74</v>
      </c>
      <c r="M1" s="27"/>
      <c r="N1" s="27" t="s">
        <v>66</v>
      </c>
      <c r="O1" s="27"/>
    </row>
    <row r="2" spans="1:15" ht="75" customHeight="1" x14ac:dyDescent="0.25">
      <c r="A2" s="8" t="s">
        <v>3</v>
      </c>
      <c r="B2" s="8" t="s">
        <v>166</v>
      </c>
      <c r="C2" s="8">
        <v>1.75</v>
      </c>
      <c r="D2" s="8" t="s">
        <v>65</v>
      </c>
      <c r="E2" s="8">
        <v>2</v>
      </c>
      <c r="F2" s="8" t="s">
        <v>68</v>
      </c>
      <c r="G2" s="59">
        <v>2</v>
      </c>
      <c r="H2" s="65" t="s">
        <v>167</v>
      </c>
      <c r="I2" s="59">
        <v>2</v>
      </c>
      <c r="J2" s="8" t="s">
        <v>68</v>
      </c>
      <c r="K2" s="8">
        <v>2</v>
      </c>
      <c r="L2" s="8" t="s">
        <v>68</v>
      </c>
      <c r="M2" s="8">
        <v>2</v>
      </c>
      <c r="N2" s="8" t="s">
        <v>68</v>
      </c>
      <c r="O2" s="8">
        <v>2</v>
      </c>
    </row>
    <row r="3" spans="1:15" ht="75" customHeight="1" x14ac:dyDescent="0.25">
      <c r="A3" s="8" t="s">
        <v>6</v>
      </c>
      <c r="B3" s="8" t="s">
        <v>62</v>
      </c>
      <c r="C3" s="8">
        <v>-0.5</v>
      </c>
      <c r="D3" s="8" t="s">
        <v>69</v>
      </c>
      <c r="E3" s="8">
        <v>-0.5</v>
      </c>
      <c r="F3" s="8" t="s">
        <v>69</v>
      </c>
      <c r="G3" s="59">
        <v>-0.5</v>
      </c>
      <c r="H3" s="8" t="s">
        <v>69</v>
      </c>
      <c r="I3" s="59">
        <v>-0.5</v>
      </c>
      <c r="J3" s="8" t="s">
        <v>69</v>
      </c>
      <c r="K3" s="8">
        <v>-0.5</v>
      </c>
      <c r="L3" s="11" t="s">
        <v>72</v>
      </c>
      <c r="M3" s="8">
        <v>-0.75</v>
      </c>
      <c r="N3" s="8" t="s">
        <v>69</v>
      </c>
      <c r="O3" s="8">
        <v>-0.75</v>
      </c>
    </row>
    <row r="4" spans="1:15" ht="75" customHeight="1" x14ac:dyDescent="0.25">
      <c r="A4" s="8" t="s">
        <v>41</v>
      </c>
      <c r="B4" s="8" t="s">
        <v>63</v>
      </c>
      <c r="C4" s="8">
        <v>1</v>
      </c>
      <c r="D4" s="8" t="s">
        <v>69</v>
      </c>
      <c r="E4" s="8">
        <v>1</v>
      </c>
      <c r="F4" s="8" t="s">
        <v>168</v>
      </c>
      <c r="G4" s="59">
        <v>0.5</v>
      </c>
      <c r="H4" s="8" t="s">
        <v>200</v>
      </c>
      <c r="I4" s="59">
        <v>0.5</v>
      </c>
      <c r="J4" s="8" t="s">
        <v>200</v>
      </c>
      <c r="K4" s="8">
        <v>0.5</v>
      </c>
      <c r="L4" s="11" t="s">
        <v>73</v>
      </c>
      <c r="M4" s="11">
        <v>0.5</v>
      </c>
      <c r="N4" s="8" t="s">
        <v>59</v>
      </c>
      <c r="O4" s="8">
        <v>0.5</v>
      </c>
    </row>
    <row r="5" spans="1:15" ht="75" customHeight="1" x14ac:dyDescent="0.25">
      <c r="A5" s="8" t="s">
        <v>10</v>
      </c>
      <c r="B5" s="8" t="s">
        <v>333</v>
      </c>
      <c r="C5" s="8">
        <v>1</v>
      </c>
      <c r="D5" s="8" t="s">
        <v>71</v>
      </c>
      <c r="E5" s="8">
        <v>1</v>
      </c>
      <c r="F5" s="8" t="s">
        <v>68</v>
      </c>
      <c r="G5" s="59">
        <v>1</v>
      </c>
      <c r="H5" s="8" t="s">
        <v>68</v>
      </c>
      <c r="I5" s="59">
        <v>1</v>
      </c>
      <c r="J5" s="8" t="s">
        <v>68</v>
      </c>
      <c r="K5" s="8">
        <v>1</v>
      </c>
      <c r="L5" s="8" t="s">
        <v>68</v>
      </c>
      <c r="M5" s="8">
        <v>1</v>
      </c>
      <c r="N5" s="8" t="s">
        <v>67</v>
      </c>
      <c r="O5" s="8">
        <v>0.75</v>
      </c>
    </row>
    <row r="6" spans="1:15" ht="24.95" customHeight="1" x14ac:dyDescent="0.25">
      <c r="A6" s="7" t="s">
        <v>35</v>
      </c>
      <c r="B6" s="9"/>
      <c r="C6" s="9">
        <f>SUM(C2:C5)</f>
        <v>3.25</v>
      </c>
      <c r="D6" s="9"/>
      <c r="E6" s="9">
        <f>SUM(E2:E5)</f>
        <v>3.5</v>
      </c>
      <c r="F6" s="28"/>
      <c r="G6" s="28">
        <f>SUM(G2:G5)</f>
        <v>3</v>
      </c>
      <c r="H6" s="28"/>
      <c r="I6" s="28">
        <f>SUM(I2:I5)</f>
        <v>3</v>
      </c>
      <c r="J6" s="9"/>
      <c r="K6" s="9">
        <f>SUM(K2:K5)</f>
        <v>3</v>
      </c>
      <c r="L6" s="9"/>
      <c r="M6" s="9">
        <f>SUM(M2:M5)</f>
        <v>2.75</v>
      </c>
      <c r="N6" s="9"/>
      <c r="O6" s="9">
        <f>SUM(O2:O5)</f>
        <v>2.5</v>
      </c>
    </row>
    <row r="7" spans="1:15" ht="76.5" customHeight="1" x14ac:dyDescent="0.25">
      <c r="A7" s="8" t="s">
        <v>199</v>
      </c>
      <c r="B7" s="62" t="s">
        <v>209</v>
      </c>
      <c r="C7" s="59">
        <v>2</v>
      </c>
      <c r="D7" s="62" t="s">
        <v>65</v>
      </c>
      <c r="E7" s="59">
        <v>3</v>
      </c>
      <c r="F7" s="62" t="s">
        <v>68</v>
      </c>
      <c r="G7" s="59">
        <v>3</v>
      </c>
      <c r="H7" s="8" t="s">
        <v>210</v>
      </c>
      <c r="I7" s="59">
        <v>2.75</v>
      </c>
      <c r="J7" s="62" t="s">
        <v>331</v>
      </c>
      <c r="K7" s="59">
        <v>2.75</v>
      </c>
      <c r="L7" s="62" t="s">
        <v>331</v>
      </c>
      <c r="M7" s="59">
        <v>2.75</v>
      </c>
      <c r="N7" s="62" t="s">
        <v>331</v>
      </c>
      <c r="O7" s="59">
        <v>2.75</v>
      </c>
    </row>
    <row r="8" spans="1:15" ht="59.25" customHeight="1" x14ac:dyDescent="0.25">
      <c r="A8" s="8" t="s">
        <v>179</v>
      </c>
      <c r="B8" s="8" t="s">
        <v>13</v>
      </c>
      <c r="C8" s="8">
        <v>0</v>
      </c>
      <c r="D8" s="8" t="s">
        <v>13</v>
      </c>
      <c r="E8" s="8">
        <v>0</v>
      </c>
      <c r="F8" s="8" t="s">
        <v>13</v>
      </c>
      <c r="G8" s="8">
        <v>0</v>
      </c>
      <c r="H8" s="8" t="s">
        <v>13</v>
      </c>
      <c r="I8" s="8">
        <v>0</v>
      </c>
      <c r="J8" s="8" t="s">
        <v>13</v>
      </c>
      <c r="K8" s="8">
        <v>0</v>
      </c>
      <c r="L8" s="8" t="s">
        <v>13</v>
      </c>
      <c r="M8" s="8">
        <v>0</v>
      </c>
      <c r="N8" s="8" t="s">
        <v>13</v>
      </c>
      <c r="O8" s="8">
        <v>0</v>
      </c>
    </row>
    <row r="9" spans="1:15" ht="29.25" customHeight="1" x14ac:dyDescent="0.25">
      <c r="A9" s="7" t="s">
        <v>332</v>
      </c>
      <c r="B9" s="28"/>
      <c r="C9" s="28">
        <f>SUM(C7:C8)</f>
        <v>2</v>
      </c>
      <c r="D9" s="28"/>
      <c r="E9" s="28">
        <f>SUM(E7:E8)</f>
        <v>3</v>
      </c>
      <c r="F9" s="28"/>
      <c r="G9" s="28">
        <f>SUM(G7:G8)</f>
        <v>3</v>
      </c>
      <c r="H9" s="28"/>
      <c r="I9" s="28">
        <f>SUM(I7:I8)</f>
        <v>2.75</v>
      </c>
      <c r="J9" s="28"/>
      <c r="K9" s="28">
        <f>SUM(K7:K8)</f>
        <v>2.75</v>
      </c>
      <c r="L9" s="28"/>
      <c r="M9" s="28">
        <f>SUM(M7:M8)</f>
        <v>2.75</v>
      </c>
      <c r="N9" s="28"/>
      <c r="O9" s="28">
        <f>SUM(O7:O8)</f>
        <v>2.75</v>
      </c>
    </row>
    <row r="10" spans="1:15" ht="75" customHeight="1" x14ac:dyDescent="0.25">
      <c r="A10" s="10" t="s">
        <v>328</v>
      </c>
      <c r="B10" s="8" t="s">
        <v>70</v>
      </c>
      <c r="C10" s="8">
        <v>0</v>
      </c>
      <c r="D10" s="8" t="s">
        <v>69</v>
      </c>
      <c r="E10" s="8">
        <v>0</v>
      </c>
      <c r="F10" s="8" t="s">
        <v>69</v>
      </c>
      <c r="G10" s="59">
        <v>0</v>
      </c>
      <c r="H10" s="8" t="s">
        <v>69</v>
      </c>
      <c r="I10" s="59">
        <v>0</v>
      </c>
      <c r="J10" s="8" t="s">
        <v>69</v>
      </c>
      <c r="K10" s="8">
        <v>0</v>
      </c>
      <c r="L10" s="8" t="s">
        <v>61</v>
      </c>
      <c r="M10" s="8">
        <v>0</v>
      </c>
      <c r="N10" s="8" t="s">
        <v>69</v>
      </c>
      <c r="O10" s="8">
        <v>0</v>
      </c>
    </row>
    <row r="11" spans="1:15" ht="45" customHeight="1" x14ac:dyDescent="0.25">
      <c r="A11" s="7" t="s">
        <v>292</v>
      </c>
      <c r="B11" s="28"/>
      <c r="C11" s="28">
        <v>0</v>
      </c>
      <c r="D11" s="28"/>
      <c r="E11" s="28">
        <v>0</v>
      </c>
      <c r="F11" s="28"/>
      <c r="G11" s="28">
        <v>0</v>
      </c>
      <c r="H11" s="28"/>
      <c r="I11" s="28">
        <v>0</v>
      </c>
      <c r="J11" s="28"/>
      <c r="K11" s="28">
        <v>0</v>
      </c>
      <c r="L11" s="28"/>
      <c r="M11" s="28">
        <v>0</v>
      </c>
      <c r="N11" s="28"/>
      <c r="O11" s="28">
        <v>0</v>
      </c>
    </row>
  </sheetData>
  <pageMargins left="0.7" right="0.7" top="0.75" bottom="0.75" header="0.3" footer="0.3"/>
  <pageSetup paperSize="8" scale="79" orientation="landscape" r:id="rId1"/>
  <headerFooter>
    <oddHeader>&amp;LMALAYSIA - FEDERAL AND ELECTION INDICES&amp;RApril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
  <sheetViews>
    <sheetView tabSelected="1" view="pageLayout" zoomScaleNormal="100" workbookViewId="0">
      <selection activeCell="K8" sqref="K8"/>
    </sheetView>
  </sheetViews>
  <sheetFormatPr defaultRowHeight="15" x14ac:dyDescent="0.25"/>
  <cols>
    <col min="1" max="1" width="29.28515625" customWidth="1"/>
    <col min="2" max="2" width="23.5703125" customWidth="1"/>
    <col min="3" max="3" width="6.85546875" customWidth="1"/>
    <col min="4" max="4" width="20.7109375" customWidth="1"/>
    <col min="5" max="5" width="8.85546875" customWidth="1"/>
    <col min="6" max="6" width="24.7109375" customWidth="1"/>
    <col min="7" max="7" width="7.28515625" customWidth="1"/>
    <col min="8" max="8" width="20.7109375" customWidth="1"/>
    <col min="9" max="9" width="7.28515625" customWidth="1"/>
    <col min="10" max="10" width="29.85546875" customWidth="1"/>
    <col min="11" max="11" width="8.42578125" customWidth="1"/>
  </cols>
  <sheetData>
    <row r="1" spans="1:11" s="1" customFormat="1" x14ac:dyDescent="0.25">
      <c r="A1" s="27" t="s">
        <v>0</v>
      </c>
      <c r="B1" s="27">
        <v>1947</v>
      </c>
      <c r="C1" s="27" t="s">
        <v>4</v>
      </c>
      <c r="D1" s="27">
        <v>1962</v>
      </c>
      <c r="E1" s="27" t="s">
        <v>5</v>
      </c>
      <c r="F1" s="27">
        <v>1974</v>
      </c>
      <c r="G1" s="27"/>
      <c r="H1" s="27">
        <v>1988</v>
      </c>
      <c r="I1" s="27"/>
      <c r="J1" s="27">
        <v>2008</v>
      </c>
      <c r="K1" s="27"/>
    </row>
    <row r="2" spans="1:11" ht="90" customHeight="1" x14ac:dyDescent="0.25">
      <c r="A2" s="8" t="s">
        <v>3</v>
      </c>
      <c r="B2" s="8" t="s">
        <v>372</v>
      </c>
      <c r="C2" s="8">
        <v>2</v>
      </c>
      <c r="D2" s="8" t="s">
        <v>12</v>
      </c>
      <c r="E2" s="8">
        <v>0</v>
      </c>
      <c r="F2" s="8" t="s">
        <v>181</v>
      </c>
      <c r="G2" s="8">
        <v>1</v>
      </c>
      <c r="H2" s="8" t="s">
        <v>12</v>
      </c>
      <c r="I2" s="8">
        <v>0</v>
      </c>
      <c r="J2" s="8" t="s">
        <v>46</v>
      </c>
      <c r="K2" s="8">
        <v>1.5</v>
      </c>
    </row>
    <row r="3" spans="1:11" ht="153.75" customHeight="1" x14ac:dyDescent="0.25">
      <c r="A3" s="8" t="s">
        <v>6</v>
      </c>
      <c r="B3" s="8" t="s">
        <v>374</v>
      </c>
      <c r="C3" s="8">
        <v>-0.5</v>
      </c>
      <c r="D3" s="8" t="s">
        <v>39</v>
      </c>
      <c r="E3" s="8">
        <v>-1</v>
      </c>
      <c r="F3" s="8" t="s">
        <v>44</v>
      </c>
      <c r="G3" s="8">
        <v>-1</v>
      </c>
      <c r="H3" s="8" t="s">
        <v>42</v>
      </c>
      <c r="I3" s="8">
        <v>-1</v>
      </c>
      <c r="J3" s="8" t="s">
        <v>312</v>
      </c>
      <c r="K3" s="8">
        <v>-0.5</v>
      </c>
    </row>
    <row r="4" spans="1:11" ht="75" customHeight="1" x14ac:dyDescent="0.25">
      <c r="A4" s="8" t="s">
        <v>41</v>
      </c>
      <c r="B4" s="8" t="s">
        <v>373</v>
      </c>
      <c r="C4" s="8">
        <v>1</v>
      </c>
      <c r="D4" s="8" t="s">
        <v>12</v>
      </c>
      <c r="E4" s="8">
        <v>0</v>
      </c>
      <c r="F4" s="8" t="s">
        <v>45</v>
      </c>
      <c r="G4" s="8">
        <v>1</v>
      </c>
      <c r="H4" s="8" t="s">
        <v>12</v>
      </c>
      <c r="I4" s="8">
        <v>0</v>
      </c>
      <c r="J4" s="8" t="s">
        <v>47</v>
      </c>
      <c r="K4" s="8">
        <v>1</v>
      </c>
    </row>
    <row r="5" spans="1:11" ht="75" customHeight="1" x14ac:dyDescent="0.25">
      <c r="A5" s="8" t="s">
        <v>10</v>
      </c>
      <c r="B5" s="8" t="s">
        <v>375</v>
      </c>
      <c r="C5" s="8">
        <v>1</v>
      </c>
      <c r="D5" s="8" t="s">
        <v>43</v>
      </c>
      <c r="E5" s="8">
        <v>0</v>
      </c>
      <c r="F5" s="8" t="s">
        <v>376</v>
      </c>
      <c r="G5" s="8">
        <v>0</v>
      </c>
      <c r="H5" s="8" t="s">
        <v>43</v>
      </c>
      <c r="I5" s="8">
        <v>0</v>
      </c>
      <c r="J5" s="8" t="s">
        <v>48</v>
      </c>
      <c r="K5" s="8">
        <v>1</v>
      </c>
    </row>
    <row r="6" spans="1:11" ht="24.95" customHeight="1" x14ac:dyDescent="0.25">
      <c r="A6" s="7" t="s">
        <v>35</v>
      </c>
      <c r="B6" s="9"/>
      <c r="C6" s="9">
        <f>SUM(C2:C5)</f>
        <v>3.5</v>
      </c>
      <c r="D6" s="9"/>
      <c r="E6" s="9">
        <f>SUM(E2:E5)</f>
        <v>-1</v>
      </c>
      <c r="F6" s="9"/>
      <c r="G6" s="9">
        <f>SUM(G2:G5)</f>
        <v>1</v>
      </c>
      <c r="H6" s="9"/>
      <c r="I6" s="9">
        <f>SUM(I2:I5)</f>
        <v>-1</v>
      </c>
      <c r="J6" s="9" t="s">
        <v>34</v>
      </c>
      <c r="K6" s="9">
        <f>SUM(K2:K5)</f>
        <v>3</v>
      </c>
    </row>
    <row r="7" spans="1:11" ht="76.5" customHeight="1" x14ac:dyDescent="0.25">
      <c r="A7" s="8" t="s">
        <v>199</v>
      </c>
      <c r="B7" s="62" t="s">
        <v>377</v>
      </c>
      <c r="C7" s="59">
        <v>4</v>
      </c>
      <c r="D7" s="62" t="s">
        <v>380</v>
      </c>
      <c r="E7" s="59">
        <v>0</v>
      </c>
      <c r="F7" s="62" t="s">
        <v>378</v>
      </c>
      <c r="G7" s="59">
        <v>3</v>
      </c>
      <c r="H7" s="59" t="s">
        <v>13</v>
      </c>
      <c r="I7" s="59">
        <v>0</v>
      </c>
      <c r="J7" s="62" t="s">
        <v>61</v>
      </c>
      <c r="K7" s="59">
        <v>3</v>
      </c>
    </row>
    <row r="8" spans="1:11" ht="62.25" customHeight="1" x14ac:dyDescent="0.25">
      <c r="A8" s="8" t="s">
        <v>179</v>
      </c>
      <c r="B8" s="8" t="s">
        <v>379</v>
      </c>
      <c r="C8" s="8">
        <v>1</v>
      </c>
      <c r="D8" s="8" t="s">
        <v>13</v>
      </c>
      <c r="E8" s="8"/>
      <c r="F8" s="8" t="s">
        <v>13</v>
      </c>
      <c r="G8" s="8"/>
      <c r="H8" s="8" t="s">
        <v>13</v>
      </c>
      <c r="I8" s="8"/>
      <c r="J8" s="8" t="s">
        <v>393</v>
      </c>
      <c r="K8" s="8">
        <v>1</v>
      </c>
    </row>
    <row r="9" spans="1:11" ht="30.75" customHeight="1" x14ac:dyDescent="0.25">
      <c r="A9" s="7" t="s">
        <v>297</v>
      </c>
      <c r="B9" s="28"/>
      <c r="C9" s="28">
        <f>SUM(C7:C8)</f>
        <v>5</v>
      </c>
      <c r="D9" s="28"/>
      <c r="E9" s="28">
        <f>SUM(E7:E8)</f>
        <v>0</v>
      </c>
      <c r="F9" s="28"/>
      <c r="G9" s="28">
        <f>SUM(G7:G8)</f>
        <v>3</v>
      </c>
      <c r="H9" s="28"/>
      <c r="I9" s="28">
        <f>SUM(I7:I8)</f>
        <v>0</v>
      </c>
      <c r="J9" s="28"/>
      <c r="K9" s="28">
        <f>SUM(K7:K8)</f>
        <v>4</v>
      </c>
    </row>
    <row r="10" spans="1:11" ht="72" x14ac:dyDescent="0.25">
      <c r="A10" s="10" t="s">
        <v>328</v>
      </c>
      <c r="B10" s="11" t="s">
        <v>235</v>
      </c>
      <c r="C10" s="11">
        <v>0.24</v>
      </c>
      <c r="D10" s="11" t="s">
        <v>40</v>
      </c>
      <c r="E10" s="11"/>
      <c r="F10" s="10" t="s">
        <v>381</v>
      </c>
      <c r="G10" s="11"/>
      <c r="H10" s="11" t="s">
        <v>237</v>
      </c>
      <c r="I10" s="11">
        <v>0</v>
      </c>
      <c r="J10" s="10" t="s">
        <v>238</v>
      </c>
      <c r="K10" s="8">
        <v>0</v>
      </c>
    </row>
    <row r="11" spans="1:11" ht="44.25" customHeight="1" x14ac:dyDescent="0.25">
      <c r="A11" s="7" t="s">
        <v>292</v>
      </c>
      <c r="B11" s="28"/>
      <c r="C11" s="28">
        <f>C10*10</f>
        <v>2.4</v>
      </c>
      <c r="D11" s="28" t="s">
        <v>12</v>
      </c>
      <c r="E11" s="28"/>
      <c r="F11" s="28" t="s">
        <v>236</v>
      </c>
      <c r="G11" s="28">
        <v>0</v>
      </c>
      <c r="H11" s="28" t="s">
        <v>265</v>
      </c>
      <c r="I11" s="28"/>
      <c r="J11" s="28"/>
      <c r="K11" s="28">
        <v>0</v>
      </c>
    </row>
  </sheetData>
  <pageMargins left="0.7" right="0.7" top="0.75" bottom="0.75" header="0.3" footer="0.3"/>
  <pageSetup paperSize="8" scale="97" orientation="landscape" r:id="rId1"/>
  <headerFooter>
    <oddHeader>&amp;LMYANMAR - FEDERAL AND ELECTION INDICES&amp;RApril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2"/>
  <sheetViews>
    <sheetView view="pageLayout" topLeftCell="A10" zoomScaleNormal="100" workbookViewId="0">
      <selection activeCell="B15" sqref="B15"/>
    </sheetView>
  </sheetViews>
  <sheetFormatPr defaultRowHeight="15" x14ac:dyDescent="0.25"/>
  <cols>
    <col min="1" max="1" width="29.5703125" customWidth="1"/>
    <col min="2" max="2" width="20.7109375" customWidth="1"/>
    <col min="3" max="3" width="6.85546875" customWidth="1"/>
    <col min="4" max="4" width="20.7109375" customWidth="1"/>
    <col min="5" max="5" width="8.85546875" customWidth="1"/>
    <col min="6" max="6" width="20.7109375" customWidth="1"/>
    <col min="7" max="7" width="7.28515625" customWidth="1"/>
    <col min="8" max="8" width="20.7109375" customWidth="1"/>
    <col min="9" max="9" width="7.28515625" customWidth="1"/>
    <col min="10" max="10" width="20.7109375" customWidth="1"/>
    <col min="11" max="11" width="8.42578125" customWidth="1"/>
    <col min="12" max="12" width="19.42578125" customWidth="1"/>
    <col min="13" max="13" width="8.42578125" customWidth="1"/>
    <col min="14" max="14" width="20.7109375" customWidth="1"/>
    <col min="15" max="15" width="7" customWidth="1"/>
    <col min="16" max="16" width="18.7109375" customWidth="1"/>
    <col min="17" max="17" width="9.140625" customWidth="1"/>
    <col min="18" max="18" width="20.7109375" customWidth="1"/>
    <col min="19" max="19" width="8.5703125" customWidth="1"/>
    <col min="20" max="20" width="22.85546875" customWidth="1"/>
  </cols>
  <sheetData>
    <row r="1" spans="1:21" s="1" customFormat="1" x14ac:dyDescent="0.25">
      <c r="A1" s="58" t="s">
        <v>0</v>
      </c>
      <c r="B1" s="27">
        <v>1948</v>
      </c>
      <c r="C1" s="27" t="s">
        <v>4</v>
      </c>
      <c r="D1" s="27">
        <v>1951</v>
      </c>
      <c r="E1" s="27" t="s">
        <v>5</v>
      </c>
      <c r="F1" s="27">
        <v>1959</v>
      </c>
      <c r="G1" s="27"/>
      <c r="H1" s="27">
        <v>1962</v>
      </c>
      <c r="I1" s="27"/>
      <c r="J1" s="27" t="s">
        <v>1</v>
      </c>
      <c r="K1" s="27"/>
      <c r="L1" s="27" t="s">
        <v>36</v>
      </c>
      <c r="M1" s="27"/>
      <c r="N1" s="27">
        <v>1990</v>
      </c>
      <c r="O1" s="27"/>
      <c r="P1" s="27" t="s">
        <v>197</v>
      </c>
      <c r="Q1" s="27"/>
      <c r="R1" s="27" t="s">
        <v>2</v>
      </c>
      <c r="S1" s="27"/>
      <c r="T1" s="27">
        <v>2015</v>
      </c>
      <c r="U1" s="27" t="s">
        <v>4</v>
      </c>
    </row>
    <row r="2" spans="1:21" ht="75" customHeight="1" x14ac:dyDescent="0.25">
      <c r="A2" s="8" t="s">
        <v>3</v>
      </c>
      <c r="B2" s="8" t="s">
        <v>382</v>
      </c>
      <c r="C2" s="8">
        <v>1</v>
      </c>
      <c r="D2" s="8" t="s">
        <v>12</v>
      </c>
      <c r="E2" s="8">
        <v>0</v>
      </c>
      <c r="F2" s="8" t="s">
        <v>12</v>
      </c>
      <c r="G2" s="8">
        <v>0</v>
      </c>
      <c r="H2" s="8" t="s">
        <v>18</v>
      </c>
      <c r="I2" s="8">
        <v>0.5</v>
      </c>
      <c r="J2" s="8" t="s">
        <v>21</v>
      </c>
      <c r="K2" s="8">
        <v>1</v>
      </c>
      <c r="L2" s="8" t="s">
        <v>22</v>
      </c>
      <c r="M2" s="8">
        <v>1</v>
      </c>
      <c r="N2" s="8" t="s">
        <v>13</v>
      </c>
      <c r="O2" s="8">
        <v>0</v>
      </c>
      <c r="P2" s="8" t="s">
        <v>196</v>
      </c>
      <c r="Q2" s="8">
        <v>0</v>
      </c>
      <c r="R2" s="8" t="s">
        <v>13</v>
      </c>
      <c r="S2" s="8">
        <v>0</v>
      </c>
      <c r="T2" s="8" t="s">
        <v>27</v>
      </c>
      <c r="U2" s="59">
        <v>2</v>
      </c>
    </row>
    <row r="3" spans="1:21" ht="75" customHeight="1" x14ac:dyDescent="0.25">
      <c r="A3" s="8" t="s">
        <v>6</v>
      </c>
      <c r="B3" s="8" t="s">
        <v>7</v>
      </c>
      <c r="C3" s="8">
        <v>-1</v>
      </c>
      <c r="D3" s="8" t="s">
        <v>14</v>
      </c>
      <c r="E3" s="8">
        <v>-1</v>
      </c>
      <c r="F3" s="8" t="s">
        <v>383</v>
      </c>
      <c r="G3" s="8">
        <v>-1</v>
      </c>
      <c r="H3" s="8" t="s">
        <v>19</v>
      </c>
      <c r="I3" s="8">
        <v>-1</v>
      </c>
      <c r="J3" s="8" t="s">
        <v>22</v>
      </c>
      <c r="K3" s="8">
        <f>0+I3</f>
        <v>-1</v>
      </c>
      <c r="L3" s="8" t="s">
        <v>22</v>
      </c>
      <c r="M3" s="8">
        <v>-1</v>
      </c>
      <c r="N3" s="8" t="s">
        <v>25</v>
      </c>
      <c r="O3" s="8">
        <v>-1</v>
      </c>
      <c r="P3" s="8"/>
      <c r="Q3" s="8">
        <v>-1</v>
      </c>
      <c r="R3" s="8" t="s">
        <v>25</v>
      </c>
      <c r="S3" s="8">
        <v>-1</v>
      </c>
      <c r="T3" s="8" t="s">
        <v>28</v>
      </c>
      <c r="U3" s="59">
        <v>-0.5</v>
      </c>
    </row>
    <row r="4" spans="1:21" ht="84" customHeight="1" x14ac:dyDescent="0.25">
      <c r="A4" s="8" t="s">
        <v>8</v>
      </c>
      <c r="B4" s="8" t="s">
        <v>9</v>
      </c>
      <c r="C4" s="8">
        <v>1</v>
      </c>
      <c r="D4" s="8" t="s">
        <v>12</v>
      </c>
      <c r="E4" s="8">
        <v>0</v>
      </c>
      <c r="F4" s="8" t="s">
        <v>16</v>
      </c>
      <c r="G4" s="8">
        <v>0.5</v>
      </c>
      <c r="H4" s="8" t="s">
        <v>23</v>
      </c>
      <c r="I4" s="8">
        <v>0.5</v>
      </c>
      <c r="J4" s="8" t="s">
        <v>24</v>
      </c>
      <c r="K4" s="8">
        <f>0.5+I4</f>
        <v>1</v>
      </c>
      <c r="L4" s="8" t="s">
        <v>22</v>
      </c>
      <c r="M4" s="8">
        <v>1</v>
      </c>
      <c r="N4" s="11" t="s">
        <v>31</v>
      </c>
      <c r="O4" s="11">
        <v>0.5</v>
      </c>
      <c r="P4" s="11"/>
      <c r="Q4" s="11">
        <v>0</v>
      </c>
      <c r="R4" s="8" t="s">
        <v>13</v>
      </c>
      <c r="S4" s="8">
        <v>0</v>
      </c>
      <c r="T4" s="8" t="s">
        <v>29</v>
      </c>
      <c r="U4" s="59">
        <v>1</v>
      </c>
    </row>
    <row r="5" spans="1:21" ht="75" customHeight="1" x14ac:dyDescent="0.25">
      <c r="A5" s="8" t="s">
        <v>10</v>
      </c>
      <c r="B5" s="8" t="s">
        <v>11</v>
      </c>
      <c r="C5" s="8">
        <v>0</v>
      </c>
      <c r="D5" s="8" t="s">
        <v>15</v>
      </c>
      <c r="E5" s="8">
        <v>0</v>
      </c>
      <c r="F5" s="8" t="s">
        <v>17</v>
      </c>
      <c r="G5" s="8">
        <v>0</v>
      </c>
      <c r="H5" s="8" t="s">
        <v>20</v>
      </c>
      <c r="I5" s="8">
        <v>0</v>
      </c>
      <c r="J5" s="8" t="s">
        <v>22</v>
      </c>
      <c r="K5" s="8">
        <f>0+I5</f>
        <v>0</v>
      </c>
      <c r="L5" s="8" t="s">
        <v>22</v>
      </c>
      <c r="M5" s="8">
        <v>0</v>
      </c>
      <c r="N5" s="8" t="s">
        <v>26</v>
      </c>
      <c r="O5" s="8">
        <v>1</v>
      </c>
      <c r="P5" s="8"/>
      <c r="Q5" s="8">
        <v>0</v>
      </c>
      <c r="R5" s="8" t="s">
        <v>214</v>
      </c>
      <c r="S5" s="8">
        <v>0.5</v>
      </c>
      <c r="T5" s="8" t="s">
        <v>30</v>
      </c>
      <c r="U5" s="59">
        <v>1</v>
      </c>
    </row>
    <row r="6" spans="1:21" ht="24.95" customHeight="1" x14ac:dyDescent="0.25">
      <c r="A6" s="7" t="s">
        <v>35</v>
      </c>
      <c r="B6" s="9"/>
      <c r="C6" s="9">
        <f>SUM(C2:C5)</f>
        <v>1</v>
      </c>
      <c r="D6" s="9"/>
      <c r="E6" s="9">
        <f>SUM(E2:E5)</f>
        <v>-1</v>
      </c>
      <c r="F6" s="9"/>
      <c r="G6" s="9">
        <f>SUM(G2:G5)</f>
        <v>-0.5</v>
      </c>
      <c r="H6" s="9"/>
      <c r="I6" s="9">
        <f>SUM(I2:I5)</f>
        <v>0</v>
      </c>
      <c r="J6" s="9"/>
      <c r="K6" s="9">
        <f>SUM(K2:K5)</f>
        <v>1</v>
      </c>
      <c r="L6" s="9" t="s">
        <v>38</v>
      </c>
      <c r="M6" s="9">
        <f>SUM(M2:M5)</f>
        <v>1</v>
      </c>
      <c r="N6" s="9"/>
      <c r="O6" s="9">
        <f>SUM(O2:O5)</f>
        <v>0.5</v>
      </c>
      <c r="P6" s="9"/>
      <c r="Q6" s="9">
        <f>SUM(Q2:Q5)</f>
        <v>-1</v>
      </c>
      <c r="R6" s="9"/>
      <c r="S6" s="9">
        <f>SUM(S2:S5)</f>
        <v>-0.5</v>
      </c>
      <c r="T6" s="9"/>
      <c r="U6" s="28">
        <f>SUM(U2:U5)</f>
        <v>3.5</v>
      </c>
    </row>
    <row r="7" spans="1:21" ht="76.5" customHeight="1" x14ac:dyDescent="0.25">
      <c r="A7" s="8" t="s">
        <v>199</v>
      </c>
      <c r="B7" s="8" t="s">
        <v>173</v>
      </c>
      <c r="C7" s="8">
        <v>0.5</v>
      </c>
      <c r="D7" s="8" t="s">
        <v>174</v>
      </c>
      <c r="E7" s="8">
        <v>0.5</v>
      </c>
      <c r="F7" s="8" t="s">
        <v>13</v>
      </c>
      <c r="G7" s="8"/>
      <c r="H7" s="8" t="s">
        <v>175</v>
      </c>
      <c r="I7" s="8">
        <v>1</v>
      </c>
      <c r="J7" s="8" t="s">
        <v>176</v>
      </c>
      <c r="K7" s="8">
        <v>1</v>
      </c>
      <c r="L7" s="8" t="s">
        <v>177</v>
      </c>
      <c r="M7" s="8">
        <v>1</v>
      </c>
      <c r="N7" s="8" t="s">
        <v>178</v>
      </c>
      <c r="O7" s="8">
        <v>0.5</v>
      </c>
      <c r="P7" s="8" t="s">
        <v>13</v>
      </c>
      <c r="Q7" s="8">
        <v>0</v>
      </c>
      <c r="R7" s="8" t="s">
        <v>13</v>
      </c>
      <c r="S7" s="8"/>
      <c r="T7" s="8" t="s">
        <v>384</v>
      </c>
      <c r="U7" s="8">
        <v>1.25</v>
      </c>
    </row>
    <row r="8" spans="1:21" ht="60.75" customHeight="1" x14ac:dyDescent="0.25">
      <c r="A8" s="8" t="s">
        <v>179</v>
      </c>
      <c r="B8" s="8" t="s">
        <v>13</v>
      </c>
      <c r="C8" s="8"/>
      <c r="D8" s="8" t="s">
        <v>13</v>
      </c>
      <c r="E8" s="8"/>
      <c r="F8" s="8" t="s">
        <v>13</v>
      </c>
      <c r="G8" s="8"/>
      <c r="H8" s="8" t="s">
        <v>13</v>
      </c>
      <c r="I8" s="8"/>
      <c r="J8" s="8" t="s">
        <v>13</v>
      </c>
      <c r="K8" s="8"/>
      <c r="L8" s="8" t="s">
        <v>13</v>
      </c>
      <c r="M8" s="8"/>
      <c r="N8" s="8" t="s">
        <v>13</v>
      </c>
      <c r="O8" s="8"/>
      <c r="P8" s="8" t="s">
        <v>13</v>
      </c>
      <c r="Q8" s="8"/>
      <c r="R8" s="8" t="s">
        <v>13</v>
      </c>
      <c r="S8" s="8"/>
      <c r="T8" s="8" t="s">
        <v>385</v>
      </c>
      <c r="U8" s="8">
        <v>0.25</v>
      </c>
    </row>
    <row r="9" spans="1:21" ht="24.75" customHeight="1" x14ac:dyDescent="0.25">
      <c r="A9" s="7" t="s">
        <v>332</v>
      </c>
      <c r="B9" s="28"/>
      <c r="C9" s="28">
        <f>SUM(C7:C8)</f>
        <v>0.5</v>
      </c>
      <c r="D9" s="28"/>
      <c r="E9" s="28">
        <f>SUM(E7:E8)</f>
        <v>0.5</v>
      </c>
      <c r="F9" s="28"/>
      <c r="G9" s="28">
        <f>SUM(G7:G8)</f>
        <v>0</v>
      </c>
      <c r="H9" s="28"/>
      <c r="I9" s="28">
        <f>SUM(I7:I8)</f>
        <v>1</v>
      </c>
      <c r="J9" s="28"/>
      <c r="K9" s="28">
        <f>SUM(K7:K8)</f>
        <v>1</v>
      </c>
      <c r="L9" s="28"/>
      <c r="M9" s="28">
        <f>SUM(M7:M8)</f>
        <v>1</v>
      </c>
      <c r="N9" s="28"/>
      <c r="O9" s="28">
        <f>SUM(O7:O8)</f>
        <v>0.5</v>
      </c>
      <c r="P9" s="28"/>
      <c r="Q9" s="28">
        <f>SUM(Q7:Q8)</f>
        <v>0</v>
      </c>
      <c r="R9" s="28"/>
      <c r="S9" s="28">
        <f>SUM(S7:S8)</f>
        <v>0</v>
      </c>
      <c r="T9" s="28"/>
      <c r="U9" s="28">
        <f>SUM(U7:U8)</f>
        <v>1.5</v>
      </c>
    </row>
    <row r="10" spans="1:21" ht="81" customHeight="1" x14ac:dyDescent="0.25">
      <c r="A10" s="10" t="s">
        <v>328</v>
      </c>
      <c r="B10" s="8" t="s">
        <v>230</v>
      </c>
      <c r="C10" s="59"/>
      <c r="D10" s="59" t="s">
        <v>12</v>
      </c>
      <c r="E10" s="59"/>
      <c r="F10" s="8" t="s">
        <v>232</v>
      </c>
      <c r="G10" s="59"/>
      <c r="H10" s="10" t="s">
        <v>234</v>
      </c>
      <c r="I10" s="60"/>
      <c r="J10" s="10" t="s">
        <v>22</v>
      </c>
      <c r="K10" s="60"/>
      <c r="L10" s="8" t="s">
        <v>37</v>
      </c>
      <c r="M10" s="59"/>
      <c r="N10" s="8" t="s">
        <v>233</v>
      </c>
      <c r="O10" s="8">
        <v>0</v>
      </c>
      <c r="P10" s="8" t="s">
        <v>13</v>
      </c>
      <c r="Q10" s="8"/>
      <c r="R10" s="8" t="s">
        <v>32</v>
      </c>
      <c r="S10" s="8">
        <v>0.55000000000000004</v>
      </c>
      <c r="T10" s="8" t="s">
        <v>33</v>
      </c>
      <c r="U10" s="8">
        <v>0.4</v>
      </c>
    </row>
    <row r="11" spans="1:21" ht="39.75" customHeight="1" x14ac:dyDescent="0.25">
      <c r="A11" s="7" t="s">
        <v>292</v>
      </c>
      <c r="B11" s="28"/>
      <c r="C11" s="28"/>
      <c r="D11" s="28"/>
      <c r="E11" s="28"/>
      <c r="F11" s="28"/>
      <c r="G11" s="28"/>
      <c r="H11" s="28" t="s">
        <v>264</v>
      </c>
      <c r="I11" s="28"/>
      <c r="J11" s="28" t="s">
        <v>264</v>
      </c>
      <c r="K11" s="28"/>
      <c r="L11" s="28" t="s">
        <v>264</v>
      </c>
      <c r="M11" s="28"/>
      <c r="N11" s="28"/>
      <c r="O11" s="28">
        <v>0</v>
      </c>
      <c r="P11" s="28"/>
      <c r="Q11" s="28"/>
      <c r="R11" s="28"/>
      <c r="S11" s="28">
        <f>S10*10</f>
        <v>5.5</v>
      </c>
      <c r="T11" s="28"/>
      <c r="U11" s="28">
        <f>U10*10</f>
        <v>4</v>
      </c>
    </row>
    <row r="12" spans="1:21" x14ac:dyDescent="0.25">
      <c r="A12" s="61"/>
      <c r="B12" s="61"/>
      <c r="C12" s="61"/>
      <c r="D12" s="61"/>
      <c r="E12" s="61"/>
      <c r="F12" s="61"/>
      <c r="G12" s="61"/>
      <c r="H12" s="61"/>
      <c r="I12" s="61"/>
      <c r="J12" s="61"/>
      <c r="K12" s="61"/>
      <c r="L12" s="61"/>
      <c r="M12" s="61"/>
      <c r="N12" s="61"/>
      <c r="O12" s="61"/>
      <c r="P12" s="61"/>
      <c r="Q12" s="61"/>
      <c r="R12" s="61"/>
      <c r="S12" s="61"/>
      <c r="T12" s="61"/>
      <c r="U12" s="61"/>
    </row>
  </sheetData>
  <pageMargins left="0.7" right="0.7" top="0.75" bottom="0.75" header="0.3" footer="0.3"/>
  <pageSetup paperSize="8" scale="57" orientation="landscape" r:id="rId1"/>
  <headerFooter>
    <oddHeader>&amp;LNEPAL - FEDERAL AND ELECTION INDICES&amp;RApril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13"/>
  <sheetViews>
    <sheetView view="pageLayout" topLeftCell="A13" zoomScaleNormal="100" workbookViewId="0">
      <selection activeCell="A14" sqref="A14"/>
    </sheetView>
  </sheetViews>
  <sheetFormatPr defaultColWidth="9" defaultRowHeight="15" x14ac:dyDescent="0.25"/>
  <cols>
    <col min="1" max="1" width="30.85546875" style="69" customWidth="1"/>
    <col min="2" max="2" width="23" style="69" customWidth="1"/>
    <col min="3" max="3" width="6.5703125" style="69" customWidth="1"/>
    <col min="4" max="4" width="20.7109375" style="69" customWidth="1"/>
    <col min="5" max="5" width="6.85546875" style="69" customWidth="1"/>
    <col min="6" max="6" width="20.7109375" style="69" customWidth="1"/>
    <col min="7" max="7" width="8.85546875" style="69" customWidth="1"/>
    <col min="8" max="8" width="20.7109375" style="69" customWidth="1"/>
    <col min="9" max="9" width="7.28515625" style="69" customWidth="1"/>
    <col min="10" max="10" width="21.7109375" style="69" customWidth="1"/>
    <col min="11" max="11" width="7.28515625" style="69" customWidth="1"/>
    <col min="12" max="12" width="20.7109375" style="69" customWidth="1"/>
    <col min="13" max="13" width="7.28515625" style="69" customWidth="1"/>
    <col min="14" max="14" width="20.7109375" style="69" customWidth="1"/>
    <col min="15" max="15" width="8.42578125" style="69" customWidth="1"/>
    <col min="16" max="16" width="21.42578125" style="69" customWidth="1"/>
    <col min="17" max="17" width="8.42578125" style="69" customWidth="1"/>
    <col min="18" max="18" width="20.7109375" style="69" customWidth="1"/>
    <col min="19" max="19" width="7.28515625" style="69" customWidth="1"/>
    <col min="20" max="20" width="20.7109375" style="69" customWidth="1"/>
    <col min="21" max="21" width="7" style="69" customWidth="1"/>
    <col min="22" max="22" width="27.5703125" style="69" customWidth="1"/>
    <col min="23" max="23" width="8.5703125" style="69" customWidth="1"/>
    <col min="24" max="16384" width="9" style="69"/>
  </cols>
  <sheetData>
    <row r="1" spans="1:23" s="1" customFormat="1" x14ac:dyDescent="0.25">
      <c r="A1" s="27" t="s">
        <v>0</v>
      </c>
      <c r="B1" s="27" t="s">
        <v>98</v>
      </c>
      <c r="C1" s="27"/>
      <c r="D1" s="27">
        <v>1956</v>
      </c>
      <c r="E1" s="27" t="s">
        <v>4</v>
      </c>
      <c r="F1" s="27" t="s">
        <v>81</v>
      </c>
      <c r="G1" s="27" t="s">
        <v>5</v>
      </c>
      <c r="H1" s="27">
        <v>1962</v>
      </c>
      <c r="I1" s="27"/>
      <c r="J1" s="27">
        <v>1970</v>
      </c>
      <c r="K1" s="27"/>
      <c r="L1" s="27">
        <v>1973</v>
      </c>
      <c r="M1" s="27"/>
      <c r="N1" s="27" t="s">
        <v>79</v>
      </c>
      <c r="O1" s="27"/>
      <c r="P1" s="27" t="s">
        <v>78</v>
      </c>
      <c r="Q1" s="27"/>
      <c r="R1" s="27" t="s">
        <v>94</v>
      </c>
      <c r="S1" s="27"/>
      <c r="T1" s="27" t="s">
        <v>93</v>
      </c>
      <c r="U1" s="27"/>
      <c r="V1" s="27" t="s">
        <v>80</v>
      </c>
      <c r="W1" s="27"/>
    </row>
    <row r="2" spans="1:23" ht="75" customHeight="1" x14ac:dyDescent="0.25">
      <c r="A2" s="8" t="s">
        <v>3</v>
      </c>
      <c r="B2" s="8" t="s">
        <v>102</v>
      </c>
      <c r="C2" s="8">
        <v>2</v>
      </c>
      <c r="D2" s="8" t="s">
        <v>109</v>
      </c>
      <c r="E2" s="8">
        <v>2</v>
      </c>
      <c r="F2" s="8" t="s">
        <v>13</v>
      </c>
      <c r="G2" s="8">
        <v>0</v>
      </c>
      <c r="H2" s="66" t="s">
        <v>355</v>
      </c>
      <c r="I2" s="8">
        <v>1.5</v>
      </c>
      <c r="J2" s="10" t="s">
        <v>99</v>
      </c>
      <c r="K2" s="8">
        <v>1.5</v>
      </c>
      <c r="L2" s="8" t="s">
        <v>84</v>
      </c>
      <c r="M2" s="8">
        <v>2</v>
      </c>
      <c r="N2" s="8" t="s">
        <v>13</v>
      </c>
      <c r="O2" s="8">
        <v>0</v>
      </c>
      <c r="P2" s="8" t="s">
        <v>84</v>
      </c>
      <c r="Q2" s="8">
        <v>2</v>
      </c>
      <c r="R2" s="8" t="s">
        <v>13</v>
      </c>
      <c r="S2" s="8">
        <v>0</v>
      </c>
      <c r="T2" s="8" t="s">
        <v>115</v>
      </c>
      <c r="U2" s="8">
        <v>2</v>
      </c>
      <c r="V2" s="8" t="s">
        <v>89</v>
      </c>
      <c r="W2" s="8">
        <v>2</v>
      </c>
    </row>
    <row r="3" spans="1:23" ht="82.5" customHeight="1" x14ac:dyDescent="0.25">
      <c r="A3" s="8" t="s">
        <v>6</v>
      </c>
      <c r="B3" s="8" t="s">
        <v>116</v>
      </c>
      <c r="C3" s="8">
        <v>-1</v>
      </c>
      <c r="D3" s="8" t="s">
        <v>108</v>
      </c>
      <c r="E3" s="8">
        <v>-0.5</v>
      </c>
      <c r="F3" s="8" t="s">
        <v>77</v>
      </c>
      <c r="G3" s="8">
        <v>-1</v>
      </c>
      <c r="H3" s="8" t="s">
        <v>106</v>
      </c>
      <c r="I3" s="8">
        <v>-0.75</v>
      </c>
      <c r="J3" s="8" t="s">
        <v>39</v>
      </c>
      <c r="K3" s="8">
        <v>-1</v>
      </c>
      <c r="L3" s="8" t="s">
        <v>198</v>
      </c>
      <c r="M3" s="8">
        <v>-0.5</v>
      </c>
      <c r="N3" s="8" t="s">
        <v>77</v>
      </c>
      <c r="O3" s="8">
        <v>-1</v>
      </c>
      <c r="P3" s="8" t="s">
        <v>356</v>
      </c>
      <c r="Q3" s="8">
        <v>-0.5</v>
      </c>
      <c r="R3" s="8" t="s">
        <v>114</v>
      </c>
      <c r="S3" s="8">
        <v>-1</v>
      </c>
      <c r="T3" s="8" t="s">
        <v>113</v>
      </c>
      <c r="U3" s="8">
        <v>-0.75</v>
      </c>
      <c r="V3" s="8" t="s">
        <v>88</v>
      </c>
      <c r="W3" s="8">
        <v>0</v>
      </c>
    </row>
    <row r="4" spans="1:23" ht="75" customHeight="1" x14ac:dyDescent="0.25">
      <c r="A4" s="8" t="s">
        <v>41</v>
      </c>
      <c r="B4" s="8" t="s">
        <v>103</v>
      </c>
      <c r="C4" s="8">
        <v>0</v>
      </c>
      <c r="D4" s="8" t="s">
        <v>54</v>
      </c>
      <c r="E4" s="8">
        <v>0</v>
      </c>
      <c r="F4" s="8" t="s">
        <v>13</v>
      </c>
      <c r="G4" s="8">
        <v>0</v>
      </c>
      <c r="H4" s="8" t="s">
        <v>54</v>
      </c>
      <c r="I4" s="8">
        <v>0</v>
      </c>
      <c r="J4" s="8" t="s">
        <v>54</v>
      </c>
      <c r="K4" s="8">
        <v>0</v>
      </c>
      <c r="L4" s="8" t="s">
        <v>83</v>
      </c>
      <c r="M4" s="8">
        <v>1</v>
      </c>
      <c r="N4" s="8" t="s">
        <v>13</v>
      </c>
      <c r="O4" s="8">
        <v>0</v>
      </c>
      <c r="P4" s="8" t="s">
        <v>111</v>
      </c>
      <c r="Q4" s="8">
        <v>1</v>
      </c>
      <c r="R4" s="11" t="s">
        <v>13</v>
      </c>
      <c r="S4" s="11">
        <v>0</v>
      </c>
      <c r="T4" s="8" t="s">
        <v>111</v>
      </c>
      <c r="U4" s="8">
        <v>1</v>
      </c>
      <c r="V4" s="8" t="s">
        <v>87</v>
      </c>
      <c r="W4" s="8">
        <v>1</v>
      </c>
    </row>
    <row r="5" spans="1:23" ht="93" customHeight="1" x14ac:dyDescent="0.25">
      <c r="A5" s="8" t="s">
        <v>10</v>
      </c>
      <c r="B5" s="8" t="s">
        <v>101</v>
      </c>
      <c r="C5" s="8">
        <v>0</v>
      </c>
      <c r="D5" s="66" t="s">
        <v>359</v>
      </c>
      <c r="E5" s="8">
        <v>0</v>
      </c>
      <c r="F5" s="8" t="s">
        <v>43</v>
      </c>
      <c r="G5" s="8">
        <v>0</v>
      </c>
      <c r="H5" s="8" t="s">
        <v>107</v>
      </c>
      <c r="I5" s="8">
        <v>0.5</v>
      </c>
      <c r="J5" s="8" t="s">
        <v>82</v>
      </c>
      <c r="K5" s="8">
        <v>0</v>
      </c>
      <c r="L5" s="8" t="s">
        <v>358</v>
      </c>
      <c r="M5" s="8">
        <v>0.75</v>
      </c>
      <c r="N5" s="8" t="s">
        <v>77</v>
      </c>
      <c r="O5" s="8">
        <v>0</v>
      </c>
      <c r="P5" s="8" t="s">
        <v>112</v>
      </c>
      <c r="Q5" s="8">
        <v>0.75</v>
      </c>
      <c r="R5" s="8" t="s">
        <v>92</v>
      </c>
      <c r="S5" s="8">
        <v>0</v>
      </c>
      <c r="T5" s="8" t="s">
        <v>112</v>
      </c>
      <c r="U5" s="8">
        <v>0.75</v>
      </c>
      <c r="V5" s="8" t="s">
        <v>357</v>
      </c>
      <c r="W5" s="8">
        <v>1</v>
      </c>
    </row>
    <row r="6" spans="1:23" ht="24.95" customHeight="1" x14ac:dyDescent="0.25">
      <c r="A6" s="7" t="s">
        <v>35</v>
      </c>
      <c r="B6" s="7"/>
      <c r="C6" s="9">
        <f>SUM(C2:C5)</f>
        <v>1</v>
      </c>
      <c r="D6" s="9"/>
      <c r="E6" s="9">
        <f>SUM(E2:E5)</f>
        <v>1.5</v>
      </c>
      <c r="F6" s="9"/>
      <c r="G6" s="9">
        <f>SUM(G2:G5)</f>
        <v>-1</v>
      </c>
      <c r="H6" s="9"/>
      <c r="I6" s="9">
        <f>SUM(I2:I5)</f>
        <v>1.25</v>
      </c>
      <c r="J6" s="9"/>
      <c r="K6" s="9">
        <f>SUM(K2:K5)</f>
        <v>0.5</v>
      </c>
      <c r="L6" s="9"/>
      <c r="M6" s="9">
        <f>SUM(M2:M5)</f>
        <v>3.25</v>
      </c>
      <c r="N6" s="9"/>
      <c r="O6" s="9">
        <f>SUM(O2:O5)</f>
        <v>-1</v>
      </c>
      <c r="P6" s="9"/>
      <c r="Q6" s="9">
        <f>SUM(Q2:Q5)</f>
        <v>3.25</v>
      </c>
      <c r="R6" s="9"/>
      <c r="S6" s="9">
        <f>SUM(S2:S5)</f>
        <v>-1</v>
      </c>
      <c r="T6" s="9"/>
      <c r="U6" s="9">
        <f>SUM(U2:U5)</f>
        <v>3</v>
      </c>
      <c r="V6" s="9"/>
      <c r="W6" s="9">
        <f>SUM(W2:W5)</f>
        <v>4</v>
      </c>
    </row>
    <row r="7" spans="1:23" ht="76.5" customHeight="1" x14ac:dyDescent="0.25">
      <c r="A7" s="8" t="s">
        <v>199</v>
      </c>
      <c r="B7" s="62" t="s">
        <v>211</v>
      </c>
      <c r="C7" s="59">
        <v>3</v>
      </c>
      <c r="D7" s="62" t="s">
        <v>219</v>
      </c>
      <c r="E7" s="59">
        <v>0</v>
      </c>
      <c r="F7" s="62" t="s">
        <v>363</v>
      </c>
      <c r="G7" s="59">
        <v>0</v>
      </c>
      <c r="H7" s="8" t="s">
        <v>363</v>
      </c>
      <c r="I7" s="59">
        <v>0</v>
      </c>
      <c r="J7" s="62" t="s">
        <v>213</v>
      </c>
      <c r="K7" s="59">
        <v>3</v>
      </c>
      <c r="L7" s="62" t="s">
        <v>361</v>
      </c>
      <c r="M7" s="59">
        <v>3</v>
      </c>
      <c r="N7" s="62" t="s">
        <v>361</v>
      </c>
      <c r="O7" s="59">
        <v>3</v>
      </c>
      <c r="P7" s="62" t="s">
        <v>361</v>
      </c>
      <c r="Q7" s="59">
        <v>3</v>
      </c>
      <c r="R7" s="62" t="s">
        <v>361</v>
      </c>
      <c r="S7" s="59">
        <v>3</v>
      </c>
      <c r="T7" s="62" t="s">
        <v>361</v>
      </c>
      <c r="U7" s="59">
        <v>3</v>
      </c>
      <c r="V7" s="62" t="s">
        <v>362</v>
      </c>
      <c r="W7" s="59">
        <v>3</v>
      </c>
    </row>
    <row r="8" spans="1:23" ht="72" customHeight="1" x14ac:dyDescent="0.25">
      <c r="A8" s="8" t="s">
        <v>179</v>
      </c>
      <c r="B8" s="8" t="s">
        <v>13</v>
      </c>
      <c r="C8" s="8"/>
      <c r="D8" s="8" t="s">
        <v>13</v>
      </c>
      <c r="E8" s="8"/>
      <c r="F8" s="8" t="s">
        <v>13</v>
      </c>
      <c r="G8" s="8"/>
      <c r="H8" s="8" t="s">
        <v>13</v>
      </c>
      <c r="I8" s="8"/>
      <c r="J8" s="8" t="s">
        <v>311</v>
      </c>
      <c r="K8" s="8">
        <v>1</v>
      </c>
      <c r="L8" s="62" t="s">
        <v>361</v>
      </c>
      <c r="M8" s="8">
        <v>1</v>
      </c>
      <c r="N8" s="62" t="s">
        <v>361</v>
      </c>
      <c r="O8" s="8">
        <v>1</v>
      </c>
      <c r="P8" s="62" t="s">
        <v>361</v>
      </c>
      <c r="Q8" s="8">
        <v>1</v>
      </c>
      <c r="R8" s="62" t="s">
        <v>361</v>
      </c>
      <c r="S8" s="8">
        <v>1</v>
      </c>
      <c r="T8" s="62" t="s">
        <v>361</v>
      </c>
      <c r="U8" s="8">
        <v>1</v>
      </c>
      <c r="V8" s="68" t="s">
        <v>90</v>
      </c>
      <c r="W8" s="8">
        <v>1.1000000000000001</v>
      </c>
    </row>
    <row r="9" spans="1:23" ht="29.25" customHeight="1" x14ac:dyDescent="0.25">
      <c r="A9" s="7" t="s">
        <v>332</v>
      </c>
      <c r="B9" s="28"/>
      <c r="C9" s="28">
        <f>SUM(C7:C8)</f>
        <v>3</v>
      </c>
      <c r="D9" s="28"/>
      <c r="E9" s="28">
        <f>SUM(E7:E8)</f>
        <v>0</v>
      </c>
      <c r="F9" s="28"/>
      <c r="G9" s="28">
        <f>SUM(G7:G8)</f>
        <v>0</v>
      </c>
      <c r="H9" s="28"/>
      <c r="I9" s="28">
        <f>SUM(I7:I8)</f>
        <v>0</v>
      </c>
      <c r="J9" s="28"/>
      <c r="K9" s="28">
        <f>SUM(K7:K8)</f>
        <v>4</v>
      </c>
      <c r="L9" s="28"/>
      <c r="M9" s="28">
        <f>SUM(M7:M8)</f>
        <v>4</v>
      </c>
      <c r="N9" s="28"/>
      <c r="O9" s="28">
        <f>SUM(O7:O8)</f>
        <v>4</v>
      </c>
      <c r="P9" s="28"/>
      <c r="Q9" s="28">
        <f>SUM(Q7:Q8)</f>
        <v>4</v>
      </c>
      <c r="R9" s="28"/>
      <c r="S9" s="28">
        <f>SUM(S7:S8)</f>
        <v>4</v>
      </c>
      <c r="T9" s="28"/>
      <c r="U9" s="28">
        <f>SUM(U7:U8)</f>
        <v>4</v>
      </c>
      <c r="V9" s="28"/>
      <c r="W9" s="28">
        <f>SUM(W7:W8)</f>
        <v>4.0999999999999996</v>
      </c>
    </row>
    <row r="10" spans="1:23" ht="75" customHeight="1" x14ac:dyDescent="0.25">
      <c r="A10" s="10" t="s">
        <v>328</v>
      </c>
      <c r="B10" s="8" t="s">
        <v>119</v>
      </c>
      <c r="C10" s="8"/>
      <c r="D10" s="8" t="s">
        <v>110</v>
      </c>
      <c r="E10" s="8">
        <v>0</v>
      </c>
      <c r="F10" s="8" t="s">
        <v>13</v>
      </c>
      <c r="G10" s="8"/>
      <c r="H10" s="8" t="s">
        <v>56</v>
      </c>
      <c r="I10" s="8">
        <v>0</v>
      </c>
      <c r="J10" s="8" t="s">
        <v>86</v>
      </c>
      <c r="K10" s="8">
        <v>0</v>
      </c>
      <c r="L10" s="8" t="s">
        <v>85</v>
      </c>
      <c r="M10" s="73">
        <f>70/342</f>
        <v>0.2046783625730994</v>
      </c>
      <c r="N10" s="8" t="s">
        <v>13</v>
      </c>
      <c r="O10" s="8"/>
      <c r="P10" s="8" t="s">
        <v>104</v>
      </c>
      <c r="Q10" s="8"/>
      <c r="R10" s="8" t="s">
        <v>105</v>
      </c>
      <c r="S10" s="8"/>
      <c r="T10" s="10" t="s">
        <v>241</v>
      </c>
      <c r="U10" s="73">
        <f>70/342</f>
        <v>0.2046783625730994</v>
      </c>
      <c r="V10" s="10" t="s">
        <v>85</v>
      </c>
      <c r="W10" s="71">
        <f>70/342</f>
        <v>0.2046783625730994</v>
      </c>
    </row>
    <row r="11" spans="1:23" ht="41.25" customHeight="1" x14ac:dyDescent="0.25">
      <c r="A11" s="7" t="s">
        <v>292</v>
      </c>
      <c r="B11" s="28" t="s">
        <v>239</v>
      </c>
      <c r="C11" s="28"/>
      <c r="D11" s="28"/>
      <c r="E11" s="28">
        <v>0</v>
      </c>
      <c r="F11" s="28" t="s">
        <v>231</v>
      </c>
      <c r="G11" s="28"/>
      <c r="H11" s="28"/>
      <c r="I11" s="28">
        <v>0</v>
      </c>
      <c r="J11" s="28"/>
      <c r="K11" s="28">
        <v>0</v>
      </c>
      <c r="L11" s="28"/>
      <c r="M11" s="74">
        <f>M10*10</f>
        <v>2.0467836257309941</v>
      </c>
      <c r="N11" s="28" t="s">
        <v>240</v>
      </c>
      <c r="O11" s="28"/>
      <c r="P11" s="28"/>
      <c r="Q11" s="28">
        <v>0</v>
      </c>
      <c r="R11" s="28" t="s">
        <v>240</v>
      </c>
      <c r="S11" s="28"/>
      <c r="T11" s="28"/>
      <c r="U11" s="74">
        <f>U10*10</f>
        <v>2.0467836257309941</v>
      </c>
      <c r="V11" s="28"/>
      <c r="W11" s="72">
        <f>W10*10</f>
        <v>2.0467836257309941</v>
      </c>
    </row>
    <row r="12" spans="1:23" ht="60" x14ac:dyDescent="0.25">
      <c r="A12" s="67" t="s">
        <v>360</v>
      </c>
      <c r="B12" s="68" t="s">
        <v>100</v>
      </c>
      <c r="C12" s="67"/>
      <c r="D12" s="68" t="s">
        <v>184</v>
      </c>
      <c r="E12" s="67"/>
      <c r="F12" s="67"/>
      <c r="G12" s="67"/>
      <c r="H12" s="68"/>
      <c r="I12" s="67"/>
      <c r="J12" s="68" t="s">
        <v>364</v>
      </c>
      <c r="K12" s="67"/>
      <c r="L12" s="68" t="s">
        <v>97</v>
      </c>
      <c r="M12" s="67"/>
      <c r="N12" s="67"/>
      <c r="O12" s="67"/>
      <c r="P12" s="68" t="s">
        <v>95</v>
      </c>
      <c r="Q12" s="67"/>
      <c r="R12" s="67"/>
      <c r="S12" s="68"/>
      <c r="T12" s="68" t="s">
        <v>91</v>
      </c>
      <c r="U12" s="67"/>
      <c r="W12" s="67"/>
    </row>
    <row r="13" spans="1:23" ht="36" customHeight="1" x14ac:dyDescent="0.25">
      <c r="A13" s="68"/>
      <c r="B13" s="68"/>
      <c r="C13" s="67"/>
      <c r="D13" s="68"/>
      <c r="E13" s="67"/>
      <c r="F13" s="67"/>
      <c r="G13" s="67"/>
      <c r="H13" s="67"/>
      <c r="I13" s="67"/>
      <c r="J13" s="67"/>
      <c r="K13" s="67"/>
      <c r="L13" s="67"/>
      <c r="M13" s="67"/>
      <c r="N13" s="67"/>
      <c r="O13" s="67"/>
      <c r="P13" s="68" t="s">
        <v>96</v>
      </c>
      <c r="Q13" s="67"/>
      <c r="R13" s="67"/>
      <c r="S13" s="67"/>
      <c r="T13" s="67"/>
      <c r="U13" s="67"/>
      <c r="V13" s="67"/>
      <c r="W13" s="67"/>
    </row>
  </sheetData>
  <pageMargins left="0.7" right="0.7" top="0.75" bottom="0.75" header="0.3" footer="0.3"/>
  <pageSetup paperSize="8" scale="51" orientation="landscape" r:id="rId1"/>
  <headerFooter>
    <oddHeader>&amp;LPAKISTAN - FEDERAL AND ELECTORAL INDICES&amp;RApril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1"/>
  <sheetViews>
    <sheetView view="pageLayout" zoomScaleNormal="100" workbookViewId="0">
      <selection activeCell="L8" sqref="L8"/>
    </sheetView>
  </sheetViews>
  <sheetFormatPr defaultRowHeight="15" x14ac:dyDescent="0.25"/>
  <cols>
    <col min="1" max="1" width="29.42578125" customWidth="1"/>
    <col min="2" max="2" width="20.7109375" customWidth="1"/>
    <col min="3" max="3" width="6.85546875" customWidth="1"/>
    <col min="4" max="4" width="20.7109375" customWidth="1"/>
    <col min="5" max="5" width="8.85546875" customWidth="1"/>
    <col min="6" max="6" width="20.7109375" customWidth="1"/>
    <col min="7" max="7" width="7.28515625" customWidth="1"/>
    <col min="8" max="8" width="20.7109375" customWidth="1"/>
    <col min="9" max="9" width="7.28515625" customWidth="1"/>
    <col min="10" max="10" width="20.7109375" customWidth="1"/>
    <col min="11" max="11" width="8.42578125" customWidth="1"/>
    <col min="12" max="12" width="19.42578125" customWidth="1"/>
    <col min="13" max="13" width="8.42578125" customWidth="1"/>
    <col min="14" max="14" width="20.7109375" customWidth="1"/>
    <col min="15" max="15" width="7" customWidth="1"/>
  </cols>
  <sheetData>
    <row r="1" spans="1:15" s="1" customFormat="1" x14ac:dyDescent="0.25">
      <c r="A1" s="27" t="s">
        <v>0</v>
      </c>
      <c r="B1" s="27">
        <v>1935</v>
      </c>
      <c r="C1" s="27" t="s">
        <v>4</v>
      </c>
      <c r="D1" s="27" t="s">
        <v>140</v>
      </c>
      <c r="E1" s="27" t="s">
        <v>5</v>
      </c>
      <c r="F1" s="27" t="s">
        <v>147</v>
      </c>
      <c r="G1" s="27"/>
      <c r="H1" s="27">
        <v>1973</v>
      </c>
      <c r="I1" s="27"/>
      <c r="J1" s="27" t="s">
        <v>149</v>
      </c>
      <c r="K1" s="27"/>
      <c r="L1" s="27">
        <v>1987</v>
      </c>
      <c r="M1" s="27"/>
      <c r="N1" s="27" t="s">
        <v>154</v>
      </c>
      <c r="O1" s="27"/>
    </row>
    <row r="2" spans="1:15" ht="75" customHeight="1" x14ac:dyDescent="0.25">
      <c r="A2" s="8" t="s">
        <v>3</v>
      </c>
      <c r="B2" s="8" t="s">
        <v>144</v>
      </c>
      <c r="C2" s="8">
        <v>0</v>
      </c>
      <c r="D2" s="8" t="s">
        <v>146</v>
      </c>
      <c r="E2" s="8">
        <v>0</v>
      </c>
      <c r="F2" s="70" t="s">
        <v>220</v>
      </c>
      <c r="G2" s="8">
        <v>0</v>
      </c>
      <c r="H2" s="8" t="s">
        <v>148</v>
      </c>
      <c r="I2" s="8">
        <v>0.5</v>
      </c>
      <c r="J2" s="8" t="s">
        <v>151</v>
      </c>
      <c r="K2" s="8">
        <v>0</v>
      </c>
      <c r="L2" s="8" t="s">
        <v>323</v>
      </c>
      <c r="M2" s="8">
        <v>1.5</v>
      </c>
      <c r="N2" s="8" t="s">
        <v>156</v>
      </c>
      <c r="O2" s="8">
        <v>1.5</v>
      </c>
    </row>
    <row r="3" spans="1:15" ht="75" customHeight="1" x14ac:dyDescent="0.25">
      <c r="A3" s="8" t="s">
        <v>6</v>
      </c>
      <c r="B3" s="8" t="s">
        <v>142</v>
      </c>
      <c r="C3" s="8">
        <v>-1</v>
      </c>
      <c r="D3" s="8" t="s">
        <v>146</v>
      </c>
      <c r="E3" s="8">
        <v>-1</v>
      </c>
      <c r="F3" s="8" t="s">
        <v>146</v>
      </c>
      <c r="G3" s="8">
        <v>-1</v>
      </c>
      <c r="H3" s="8" t="s">
        <v>146</v>
      </c>
      <c r="I3" s="8">
        <v>-1</v>
      </c>
      <c r="J3" s="8" t="s">
        <v>152</v>
      </c>
      <c r="K3" s="8">
        <v>-1</v>
      </c>
      <c r="L3" s="8" t="s">
        <v>324</v>
      </c>
      <c r="M3" s="8">
        <v>-1</v>
      </c>
      <c r="N3" s="8" t="s">
        <v>156</v>
      </c>
      <c r="O3" s="8">
        <v>-1</v>
      </c>
    </row>
    <row r="4" spans="1:15" ht="75" customHeight="1" x14ac:dyDescent="0.25">
      <c r="A4" s="8" t="s">
        <v>41</v>
      </c>
      <c r="B4" s="8" t="s">
        <v>143</v>
      </c>
      <c r="C4" s="8">
        <v>0.5</v>
      </c>
      <c r="D4" s="8" t="s">
        <v>145</v>
      </c>
      <c r="E4" s="8">
        <v>0</v>
      </c>
      <c r="F4" s="8" t="s">
        <v>146</v>
      </c>
      <c r="G4" s="8">
        <v>0.5</v>
      </c>
      <c r="H4" s="8" t="s">
        <v>54</v>
      </c>
      <c r="I4" s="8">
        <v>0</v>
      </c>
      <c r="J4" s="8" t="s">
        <v>54</v>
      </c>
      <c r="K4" s="8">
        <v>0</v>
      </c>
      <c r="L4" s="8" t="s">
        <v>153</v>
      </c>
      <c r="M4" s="8">
        <v>0.5</v>
      </c>
      <c r="N4" s="11" t="s">
        <v>156</v>
      </c>
      <c r="O4" s="11">
        <v>0.5</v>
      </c>
    </row>
    <row r="5" spans="1:15" ht="75" customHeight="1" x14ac:dyDescent="0.25">
      <c r="A5" s="8" t="s">
        <v>10</v>
      </c>
      <c r="B5" s="8" t="s">
        <v>141</v>
      </c>
      <c r="C5" s="8">
        <v>1</v>
      </c>
      <c r="D5" s="8" t="s">
        <v>146</v>
      </c>
      <c r="E5" s="8">
        <v>0.75</v>
      </c>
      <c r="F5" s="8" t="s">
        <v>146</v>
      </c>
      <c r="G5" s="8">
        <v>1</v>
      </c>
      <c r="H5" s="8" t="s">
        <v>146</v>
      </c>
      <c r="I5" s="8">
        <v>1</v>
      </c>
      <c r="J5" s="8" t="s">
        <v>150</v>
      </c>
      <c r="K5" s="8">
        <v>0</v>
      </c>
      <c r="L5" s="8" t="s">
        <v>158</v>
      </c>
      <c r="M5" s="8">
        <v>1</v>
      </c>
      <c r="N5" s="8" t="s">
        <v>156</v>
      </c>
      <c r="O5" s="8">
        <v>1</v>
      </c>
    </row>
    <row r="6" spans="1:15" ht="24.95" customHeight="1" x14ac:dyDescent="0.25">
      <c r="A6" s="7" t="s">
        <v>35</v>
      </c>
      <c r="B6" s="9"/>
      <c r="C6" s="9">
        <f>SUM(C2:C5)</f>
        <v>0.5</v>
      </c>
      <c r="D6" s="9"/>
      <c r="E6" s="9">
        <f>SUM(E2:E5)</f>
        <v>-0.25</v>
      </c>
      <c r="F6" s="9"/>
      <c r="G6" s="9">
        <f>SUM(G2:G5)</f>
        <v>0.5</v>
      </c>
      <c r="H6" s="9"/>
      <c r="I6" s="9">
        <f>SUM(I2:I5)</f>
        <v>0.5</v>
      </c>
      <c r="J6" s="9"/>
      <c r="K6" s="9">
        <f>SUM(K2:K5)</f>
        <v>-1</v>
      </c>
      <c r="L6" s="9"/>
      <c r="M6" s="9">
        <f>SUM(M2:M5)</f>
        <v>2</v>
      </c>
      <c r="N6" s="9"/>
      <c r="O6" s="9">
        <f>SUM(O2:O5)</f>
        <v>2</v>
      </c>
    </row>
    <row r="7" spans="1:15" ht="76.5" customHeight="1" x14ac:dyDescent="0.25">
      <c r="A7" s="8" t="s">
        <v>199</v>
      </c>
      <c r="B7" s="8" t="s">
        <v>13</v>
      </c>
      <c r="C7" s="8"/>
      <c r="D7" s="8" t="s">
        <v>13</v>
      </c>
      <c r="E7" s="8"/>
      <c r="F7" s="8" t="s">
        <v>13</v>
      </c>
      <c r="G7" s="8"/>
      <c r="H7" s="8" t="s">
        <v>13</v>
      </c>
      <c r="I7" s="8"/>
      <c r="J7" s="8" t="s">
        <v>13</v>
      </c>
      <c r="K7" s="8"/>
      <c r="L7" s="8" t="s">
        <v>325</v>
      </c>
      <c r="M7" s="8">
        <v>2</v>
      </c>
      <c r="N7" s="8" t="s">
        <v>156</v>
      </c>
      <c r="O7" s="8">
        <v>2</v>
      </c>
    </row>
    <row r="8" spans="1:15" ht="59.25" customHeight="1" x14ac:dyDescent="0.25">
      <c r="A8" s="8" t="s">
        <v>179</v>
      </c>
      <c r="B8" s="8" t="s">
        <v>13</v>
      </c>
      <c r="C8" s="8"/>
      <c r="D8" s="8" t="s">
        <v>13</v>
      </c>
      <c r="E8" s="8"/>
      <c r="F8" s="8" t="s">
        <v>13</v>
      </c>
      <c r="G8" s="8"/>
      <c r="H8" s="8" t="s">
        <v>13</v>
      </c>
      <c r="I8" s="8"/>
      <c r="J8" s="8" t="s">
        <v>13</v>
      </c>
      <c r="K8" s="8"/>
      <c r="L8" s="8" t="s">
        <v>326</v>
      </c>
      <c r="M8" s="8">
        <v>1</v>
      </c>
      <c r="N8" s="8" t="s">
        <v>327</v>
      </c>
      <c r="O8" s="8">
        <v>2</v>
      </c>
    </row>
    <row r="9" spans="1:15" ht="30.75" customHeight="1" x14ac:dyDescent="0.25">
      <c r="A9" s="7" t="s">
        <v>332</v>
      </c>
      <c r="B9" s="28"/>
      <c r="C9" s="28">
        <f>SUM(C7:C8)</f>
        <v>0</v>
      </c>
      <c r="D9" s="28"/>
      <c r="E9" s="28">
        <f>SUM(E7:E8)</f>
        <v>0</v>
      </c>
      <c r="F9" s="28"/>
      <c r="G9" s="28">
        <f>SUM(G7:G8)</f>
        <v>0</v>
      </c>
      <c r="H9" s="28"/>
      <c r="I9" s="28">
        <f>SUM(I7:I8)</f>
        <v>0</v>
      </c>
      <c r="J9" s="28"/>
      <c r="K9" s="28">
        <f>SUM(K7:K8)</f>
        <v>0</v>
      </c>
      <c r="L9" s="28"/>
      <c r="M9" s="28">
        <f>SUM(M7:M8)</f>
        <v>3</v>
      </c>
      <c r="N9" s="28"/>
      <c r="O9" s="28">
        <f>SUM(O7:O8)</f>
        <v>4</v>
      </c>
    </row>
    <row r="10" spans="1:15" ht="126.75" customHeight="1" x14ac:dyDescent="0.25">
      <c r="A10" s="10" t="s">
        <v>328</v>
      </c>
      <c r="B10" s="8" t="s">
        <v>155</v>
      </c>
      <c r="C10" s="8">
        <v>0</v>
      </c>
      <c r="D10" s="8" t="s">
        <v>13</v>
      </c>
      <c r="E10" s="8"/>
      <c r="F10" s="8" t="s">
        <v>155</v>
      </c>
      <c r="G10" s="8">
        <v>0</v>
      </c>
      <c r="H10" s="8" t="s">
        <v>329</v>
      </c>
      <c r="I10" s="75">
        <f>179/190</f>
        <v>0.94210526315789478</v>
      </c>
      <c r="J10" s="8" t="s">
        <v>330</v>
      </c>
      <c r="K10" s="75">
        <f>135/190</f>
        <v>0.71052631578947367</v>
      </c>
      <c r="L10" s="8" t="s">
        <v>243</v>
      </c>
      <c r="M10" s="8">
        <v>0</v>
      </c>
      <c r="N10" s="8" t="s">
        <v>244</v>
      </c>
      <c r="O10" s="8">
        <v>0.1</v>
      </c>
    </row>
    <row r="11" spans="1:15" ht="37.5" customHeight="1" x14ac:dyDescent="0.25">
      <c r="A11" s="7" t="s">
        <v>292</v>
      </c>
      <c r="B11" s="28"/>
      <c r="C11" s="28">
        <v>0</v>
      </c>
      <c r="D11" s="28"/>
      <c r="E11" s="28">
        <v>0</v>
      </c>
      <c r="F11" s="28"/>
      <c r="G11" s="28">
        <v>0</v>
      </c>
      <c r="H11" s="28"/>
      <c r="I11" s="76">
        <f>I10*10</f>
        <v>9.4210526315789487</v>
      </c>
      <c r="J11" s="28"/>
      <c r="K11" s="76">
        <f>K10*10</f>
        <v>7.1052631578947363</v>
      </c>
      <c r="L11" s="28"/>
      <c r="M11" s="28">
        <v>0</v>
      </c>
      <c r="N11" s="28"/>
      <c r="O11" s="28">
        <v>1</v>
      </c>
    </row>
  </sheetData>
  <pageMargins left="0.7" right="0.7" top="0.75" bottom="0.75" header="0.3" footer="0.3"/>
  <pageSetup paperSize="8" scale="80" orientation="landscape" r:id="rId1"/>
  <headerFooter>
    <oddHeader>&amp;LPHILIPPINES - FEDERAL AND ELECTORAL INDICES&amp;RApril 2019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8FB96F5EE96248B1AB54867DF4AC82" ma:contentTypeVersion="11" ma:contentTypeDescription="Create a new document." ma:contentTypeScope="" ma:versionID="25396e7811ff88db2a48851cdbb7ee2d">
  <xsd:schema xmlns:xsd="http://www.w3.org/2001/XMLSchema" xmlns:xs="http://www.w3.org/2001/XMLSchema" xmlns:p="http://schemas.microsoft.com/office/2006/metadata/properties" xmlns:ns3="e068f1a0-328f-4582-be07-c450a4bc8cc7" xmlns:ns4="b9be02cb-0aac-428d-b770-9442eb3577db" targetNamespace="http://schemas.microsoft.com/office/2006/metadata/properties" ma:root="true" ma:fieldsID="d4c14026280f8f623718a6c1c268fa11" ns3:_="" ns4:_="">
    <xsd:import namespace="e068f1a0-328f-4582-be07-c450a4bc8cc7"/>
    <xsd:import namespace="b9be02cb-0aac-428d-b770-9442eb3577d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8f1a0-328f-4582-be07-c450a4bc8c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be02cb-0aac-428d-b770-9442eb3577d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A5132F-F7A3-4284-B033-B3A09A9D96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68f1a0-328f-4582-be07-c450a4bc8cc7"/>
    <ds:schemaRef ds:uri="b9be02cb-0aac-428d-b770-9442eb3577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8FD48F-7C0A-47B6-9060-707BEBFFD5DF}">
  <ds:schemaRefs>
    <ds:schemaRef ds:uri="http://schemas.microsoft.com/sharepoint/v3/contenttype/forms"/>
  </ds:schemaRefs>
</ds:datastoreItem>
</file>

<file path=customXml/itemProps3.xml><?xml version="1.0" encoding="utf-8"?>
<ds:datastoreItem xmlns:ds="http://schemas.openxmlformats.org/officeDocument/2006/customXml" ds:itemID="{6230BF8F-3B78-4C97-BC5D-36808D71F46F}">
  <ds:schemaRefs>
    <ds:schemaRef ds:uri="http://purl.org/dc/terms/"/>
    <ds:schemaRef ds:uri="e068f1a0-328f-4582-be07-c450a4bc8cc7"/>
    <ds:schemaRef ds:uri="http://purl.org/dc/elements/1.1/"/>
    <ds:schemaRef ds:uri="b9be02cb-0aac-428d-b770-9442eb3577db"/>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Scoring system</vt:lpstr>
      <vt:lpstr>Summary</vt:lpstr>
      <vt:lpstr>India</vt:lpstr>
      <vt:lpstr>Indonesia</vt:lpstr>
      <vt:lpstr>Malaysia</vt:lpstr>
      <vt:lpstr>Myanmar</vt:lpstr>
      <vt:lpstr>Nepal</vt:lpstr>
      <vt:lpstr>Pakistan</vt:lpstr>
      <vt:lpstr>Philippines</vt:lpstr>
      <vt:lpstr>Sri Lanka</vt:lpstr>
      <vt:lpstr>Executive types</vt:lpstr>
      <vt:lpstr>'Executive types'!Print_Area</vt:lpstr>
      <vt:lpstr>India!Print_Area</vt:lpstr>
      <vt:lpstr>Indonesia!Print_Area</vt:lpstr>
      <vt:lpstr>Malaysia!Print_Area</vt:lpstr>
      <vt:lpstr>Myanmar!Print_Area</vt:lpstr>
      <vt:lpstr>Nepal!Print_Area</vt:lpstr>
      <vt:lpstr>Pakistan!Print_Area</vt:lpstr>
      <vt:lpstr>Philippines!Print_Area</vt:lpstr>
      <vt:lpstr>'Scoring system'!Print_Area</vt:lpstr>
      <vt:lpstr>'Sri Lanka'!Print_Area</vt:lpstr>
      <vt:lpstr>Summary!Print_Area</vt:lpstr>
    </vt:vector>
  </TitlesOfParts>
  <Company>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#BREEN MICHAEL GERARD#</dc:creator>
  <cp:lastModifiedBy>Jess</cp:lastModifiedBy>
  <cp:lastPrinted>2020-08-12T04:07:58Z</cp:lastPrinted>
  <dcterms:created xsi:type="dcterms:W3CDTF">2016-05-19T03:26:15Z</dcterms:created>
  <dcterms:modified xsi:type="dcterms:W3CDTF">2020-09-25T08:15:19Z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0x010100A38FB96F5EE96248B1AB54867DF4AC82</vt:lpwstr>
  </property>
</Properties>
</file>