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R. K. Montedo\Desktop\Área de Trabalho_2023\Artigos\Artigo Vitor Nandi\Clay Minerals\"/>
    </mc:Choice>
  </mc:AlternateContent>
  <xr:revisionPtr revIDLastSave="0" documentId="13_ncr:1_{D1C83AB9-8A3B-4777-B34D-70BF578FC762}" xr6:coauthVersionLast="47" xr6:coauthVersionMax="47" xr10:uidLastSave="{00000000-0000-0000-0000-000000000000}"/>
  <bookViews>
    <workbookView xWindow="-120" yWindow="-120" windowWidth="20730" windowHeight="11160" activeTab="1" xr2:uid="{622B4538-6C12-4641-AB9F-FAC56B018CBA}"/>
  </bookViews>
  <sheets>
    <sheet name="Measures" sheetId="2" r:id="rId1"/>
    <sheet name="Calculations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C2" i="2"/>
  <c r="C3" i="2"/>
  <c r="T14" i="5" l="1"/>
  <c r="T3" i="5"/>
  <c r="R14" i="5"/>
  <c r="R3" i="5"/>
  <c r="P14" i="5"/>
  <c r="P3" i="5"/>
  <c r="P15" i="5" s="1"/>
  <c r="N14" i="5"/>
  <c r="N3" i="5"/>
  <c r="L14" i="5"/>
  <c r="L3" i="5"/>
  <c r="L15" i="5" s="1"/>
  <c r="J14" i="5"/>
  <c r="J3" i="5"/>
  <c r="H14" i="5"/>
  <c r="H3" i="5"/>
  <c r="F14" i="5"/>
  <c r="F3" i="5"/>
  <c r="D14" i="5"/>
  <c r="D3" i="5"/>
  <c r="B14" i="5"/>
  <c r="B3" i="5"/>
  <c r="F36" i="2"/>
  <c r="C36" i="2"/>
  <c r="B15" i="5" l="1"/>
  <c r="T15" i="5"/>
  <c r="N15" i="5"/>
  <c r="J15" i="5"/>
  <c r="H15" i="5"/>
  <c r="F15" i="5"/>
  <c r="F82" i="2" l="1"/>
  <c r="F98" i="2" l="1"/>
  <c r="C98" i="2"/>
  <c r="F96" i="2"/>
  <c r="C96" i="2"/>
  <c r="F94" i="2"/>
  <c r="C94" i="2"/>
  <c r="F93" i="2"/>
  <c r="C93" i="2"/>
  <c r="F100" i="2"/>
  <c r="C100" i="2"/>
  <c r="C82" i="2"/>
  <c r="F87" i="2"/>
  <c r="C87" i="2"/>
  <c r="F90" i="2"/>
  <c r="C90" i="2"/>
  <c r="F85" i="2"/>
  <c r="C85" i="2"/>
  <c r="F84" i="2"/>
  <c r="C84" i="2"/>
  <c r="F80" i="2"/>
  <c r="F79" i="2"/>
  <c r="F77" i="2"/>
  <c r="F75" i="2"/>
  <c r="F74" i="2"/>
  <c r="C79" i="2"/>
  <c r="C74" i="2"/>
  <c r="C75" i="2"/>
  <c r="C77" i="2"/>
  <c r="C80" i="2"/>
  <c r="F10" i="2"/>
  <c r="C10" i="2"/>
  <c r="F63" i="2"/>
  <c r="C63" i="2"/>
  <c r="F70" i="2"/>
  <c r="C70" i="2"/>
  <c r="F66" i="2"/>
  <c r="C66" i="2"/>
  <c r="F69" i="2"/>
  <c r="C69" i="2"/>
  <c r="F64" i="2"/>
  <c r="C64" i="2"/>
  <c r="F58" i="2"/>
  <c r="C58" i="2"/>
  <c r="F55" i="2"/>
  <c r="C55" i="2"/>
  <c r="F60" i="2"/>
  <c r="C60" i="2"/>
  <c r="F56" i="2"/>
  <c r="C56" i="2"/>
  <c r="F53" i="2"/>
  <c r="C53" i="2"/>
  <c r="F50" i="2"/>
  <c r="C50" i="2"/>
  <c r="F46" i="2"/>
  <c r="C46" i="2"/>
  <c r="F45" i="2"/>
  <c r="C45" i="2"/>
  <c r="F49" i="2"/>
  <c r="C49" i="2"/>
  <c r="F43" i="2"/>
  <c r="C43" i="2"/>
  <c r="F34" i="2"/>
  <c r="F33" i="2"/>
  <c r="C34" i="2"/>
  <c r="C33" i="2"/>
  <c r="F37" i="2"/>
  <c r="C37" i="2"/>
  <c r="F40" i="2"/>
  <c r="C40" i="2"/>
  <c r="F30" i="2"/>
  <c r="C30" i="2"/>
  <c r="F27" i="2"/>
  <c r="C27" i="2"/>
  <c r="F26" i="2"/>
  <c r="C26" i="2"/>
  <c r="F24" i="2"/>
  <c r="C24" i="2"/>
  <c r="F23" i="2"/>
  <c r="C23" i="2"/>
  <c r="F16" i="2"/>
  <c r="F18" i="2"/>
  <c r="F15" i="2"/>
  <c r="C18" i="2"/>
  <c r="C16" i="2"/>
  <c r="C15" i="2"/>
  <c r="F13" i="2"/>
  <c r="C13" i="2"/>
  <c r="F20" i="2"/>
  <c r="C20" i="2"/>
  <c r="F9" i="2"/>
  <c r="C9" i="2"/>
  <c r="F5" i="2"/>
  <c r="C5" i="2"/>
  <c r="F3" i="2"/>
  <c r="F7" i="2"/>
  <c r="C7" i="2"/>
  <c r="F101" i="2"/>
  <c r="C101" i="2"/>
  <c r="F99" i="2"/>
  <c r="C99" i="2"/>
  <c r="F97" i="2"/>
  <c r="C97" i="2"/>
  <c r="F95" i="2"/>
  <c r="C95" i="2"/>
  <c r="F92" i="2"/>
  <c r="C92" i="2"/>
  <c r="F91" i="2"/>
  <c r="C91" i="2"/>
  <c r="F89" i="2"/>
  <c r="C89" i="2"/>
  <c r="F88" i="2"/>
  <c r="C88" i="2"/>
  <c r="F86" i="2"/>
  <c r="C86" i="2"/>
  <c r="F83" i="2"/>
  <c r="C83" i="2"/>
  <c r="F81" i="2"/>
  <c r="C81" i="2"/>
  <c r="F78" i="2"/>
  <c r="C78" i="2"/>
  <c r="F76" i="2"/>
  <c r="C76" i="2"/>
  <c r="F73" i="2"/>
  <c r="C73" i="2"/>
  <c r="F72" i="2"/>
  <c r="C72" i="2"/>
  <c r="F61" i="2"/>
  <c r="C61" i="2"/>
  <c r="F59" i="2"/>
  <c r="C59" i="2"/>
  <c r="F57" i="2"/>
  <c r="C57" i="2"/>
  <c r="F54" i="2"/>
  <c r="C54" i="2"/>
  <c r="F52" i="2"/>
  <c r="C52" i="2"/>
  <c r="F51" i="2"/>
  <c r="C51" i="2"/>
  <c r="F48" i="2"/>
  <c r="C48" i="2"/>
  <c r="F47" i="2"/>
  <c r="C47" i="2"/>
  <c r="F44" i="2"/>
  <c r="C44" i="2"/>
  <c r="F42" i="2"/>
  <c r="C42" i="2"/>
  <c r="F41" i="2"/>
  <c r="C41" i="2"/>
  <c r="F39" i="2"/>
  <c r="C39" i="2"/>
  <c r="F38" i="2"/>
  <c r="C38" i="2"/>
  <c r="F35" i="2"/>
  <c r="C35" i="2"/>
  <c r="F32" i="2"/>
  <c r="C32" i="2"/>
  <c r="F31" i="2"/>
  <c r="C31" i="2"/>
  <c r="F29" i="2"/>
  <c r="C29" i="2"/>
  <c r="F28" i="2"/>
  <c r="C28" i="2"/>
  <c r="F25" i="2"/>
  <c r="C25" i="2"/>
  <c r="F22" i="2"/>
  <c r="C22" i="2"/>
  <c r="F21" i="2"/>
  <c r="C21" i="2"/>
  <c r="F19" i="2"/>
  <c r="C19" i="2"/>
  <c r="F17" i="2"/>
  <c r="C17" i="2"/>
  <c r="F14" i="2"/>
  <c r="C14" i="2"/>
  <c r="F12" i="2"/>
  <c r="C12" i="2"/>
  <c r="F11" i="2"/>
  <c r="C11" i="2"/>
  <c r="F8" i="2"/>
  <c r="C8" i="2"/>
  <c r="F6" i="2"/>
  <c r="C6" i="2"/>
  <c r="F4" i="2"/>
  <c r="C4" i="2"/>
  <c r="F65" i="2" l="1"/>
  <c r="C65" i="2"/>
  <c r="F71" i="2" l="1"/>
  <c r="F68" i="2"/>
  <c r="F67" i="2"/>
  <c r="F62" i="2"/>
  <c r="C71" i="2"/>
  <c r="C68" i="2"/>
  <c r="C67" i="2"/>
  <c r="C62" i="2"/>
  <c r="D15" i="5"/>
  <c r="R15" i="5"/>
</calcChain>
</file>

<file path=xl/sharedStrings.xml><?xml version="1.0" encoding="utf-8"?>
<sst xmlns="http://schemas.openxmlformats.org/spreadsheetml/2006/main" count="142" uniqueCount="26">
  <si>
    <t xml:space="preserve">F1 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</si>
  <si>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</si>
  <si>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</si>
  <si>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</si>
  <si>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</si>
  <si>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</si>
  <si>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</si>
  <si>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</si>
  <si>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</si>
  <si>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</si>
  <si>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Força (N)</t>
  </si>
  <si>
    <t>F1</t>
  </si>
  <si>
    <t>Water content  (%)</t>
  </si>
  <si>
    <t>Samples</t>
  </si>
  <si>
    <t>Force (N)</t>
  </si>
  <si>
    <t>Variables</t>
  </si>
  <si>
    <t>Force (kgf)</t>
  </si>
  <si>
    <t xml:space="preserve">Force (N) </t>
  </si>
  <si>
    <t>Water content  (wt%)</t>
  </si>
  <si>
    <t>Initial mass (g)</t>
  </si>
  <si>
    <t>Final mass (g)</t>
  </si>
  <si>
    <t>Formulation</t>
  </si>
  <si>
    <t>Experimental data</t>
  </si>
  <si>
    <t>Liquid Limit, LL (%)</t>
  </si>
  <si>
    <t>Plastic Limit, PL (%)</t>
  </si>
  <si>
    <t>Plasticity Index, PI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</si>
</sst>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2" fontId="3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2" fontId="3" fillId="3" borderId="3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7001962642386"/>
          <c:y val="2.5879593175853022E-2"/>
          <c:w val="0.81194302967179843"/>
          <c:h val="0.74450477417337502"/>
        </c:manualLayout>
      </c:layout>
      <c:scatterChart>
        <c:scatterStyle val="lineMarker"/>
        <c:varyColors val="0"/>
        <c:ser>
          <c:idx val="0"/>
          <c:order val="0"/>
          <c:tx>
            <c:strRef>
              <c:f>Measures!$A$2</c:f>
              <c:strCache>
                <c:ptCount val="1"/>
                <c:pt idx="0">
                  <c:v>F1 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Measures!$F$2:$F$11</c:f>
              <c:numCache>
                <c:formatCode>0.000</c:formatCode>
                <c:ptCount val="10"/>
                <c:pt idx="0">
                  <c:v>15.851272015655585</c:v>
                </c:pt>
                <c:pt idx="1">
                  <c:v>17.31898238747555</c:v>
                </c:pt>
                <c:pt idx="2">
                  <c:v>17.888563049853374</c:v>
                </c:pt>
                <c:pt idx="3">
                  <c:v>18.000000000000007</c:v>
                </c:pt>
                <c:pt idx="4">
                  <c:v>19.000000000000004</c:v>
                </c:pt>
                <c:pt idx="5">
                  <c:v>20.45</c:v>
                </c:pt>
                <c:pt idx="6">
                  <c:v>24.201596806387222</c:v>
                </c:pt>
                <c:pt idx="7">
                  <c:v>27.218344965104684</c:v>
                </c:pt>
                <c:pt idx="8">
                  <c:v>36.453201970443352</c:v>
                </c:pt>
                <c:pt idx="9">
                  <c:v>38.916256157635473</c:v>
                </c:pt>
              </c:numCache>
              <c:extLst xmlns:c15="http://schemas.microsoft.com/office/drawing/2012/chart"/>
            </c:numRef>
          </c:xVal>
          <c:yVal>
            <c:numRef>
              <c:f>Measures!$C$2:$C$11</c:f>
              <c:numCache>
                <c:formatCode>0.000</c:formatCode>
                <c:ptCount val="10"/>
                <c:pt idx="0">
                  <c:v>53.249837999999997</c:v>
                </c:pt>
                <c:pt idx="1">
                  <c:v>41.972248</c:v>
                </c:pt>
                <c:pt idx="2">
                  <c:v>38.834136000000001</c:v>
                </c:pt>
                <c:pt idx="3">
                  <c:v>30.694657999999997</c:v>
                </c:pt>
                <c:pt idx="4">
                  <c:v>26.183622</c:v>
                </c:pt>
                <c:pt idx="5">
                  <c:v>18.338342000000001</c:v>
                </c:pt>
                <c:pt idx="6">
                  <c:v>8.3159967999999989</c:v>
                </c:pt>
                <c:pt idx="7">
                  <c:v>3.1675317999999999</c:v>
                </c:pt>
                <c:pt idx="8">
                  <c:v>1.0100798</c:v>
                </c:pt>
                <c:pt idx="9">
                  <c:v>0.76491480000000001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14B-4868-82C5-0E3E48670D18}"/>
            </c:ext>
          </c:extLst>
        </c:ser>
        <c:ser>
          <c:idx val="1"/>
          <c:order val="1"/>
          <c:tx>
            <c:strRef>
              <c:f>Measures!$A$12</c:f>
              <c:strCache>
                <c:ptCount val="1"/>
                <c:pt idx="0">
                  <c:v>F2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Measures!$F$12:$F$21</c:f>
              <c:numCache>
                <c:formatCode>0.000</c:formatCode>
                <c:ptCount val="10"/>
                <c:pt idx="0">
                  <c:v>13.123486682808705</c:v>
                </c:pt>
                <c:pt idx="1">
                  <c:v>13.235294117647056</c:v>
                </c:pt>
                <c:pt idx="2">
                  <c:v>14.00491400491401</c:v>
                </c:pt>
                <c:pt idx="3">
                  <c:v>14.272300469483564</c:v>
                </c:pt>
                <c:pt idx="4">
                  <c:v>14.634146341463413</c:v>
                </c:pt>
                <c:pt idx="5">
                  <c:v>16.180758017492707</c:v>
                </c:pt>
                <c:pt idx="6">
                  <c:v>16.831683168316825</c:v>
                </c:pt>
                <c:pt idx="7">
                  <c:v>17.270992366412219</c:v>
                </c:pt>
                <c:pt idx="8">
                  <c:v>18.840579710144922</c:v>
                </c:pt>
                <c:pt idx="9">
                  <c:v>21.670428893905182</c:v>
                </c:pt>
              </c:numCache>
              <c:extLst xmlns:c15="http://schemas.microsoft.com/office/drawing/2012/chart"/>
            </c:numRef>
          </c:xVal>
          <c:yVal>
            <c:numRef>
              <c:f>Measures!$C$12:$C$21</c:f>
              <c:numCache>
                <c:formatCode>0.000</c:formatCode>
                <c:ptCount val="10"/>
                <c:pt idx="0">
                  <c:v>61.781579999999998</c:v>
                </c:pt>
                <c:pt idx="1">
                  <c:v>50.994320000000002</c:v>
                </c:pt>
                <c:pt idx="2">
                  <c:v>48.542670000000001</c:v>
                </c:pt>
                <c:pt idx="3">
                  <c:v>34.813429999999997</c:v>
                </c:pt>
                <c:pt idx="4">
                  <c:v>29.223668</c:v>
                </c:pt>
                <c:pt idx="5">
                  <c:v>10.983392</c:v>
                </c:pt>
                <c:pt idx="6">
                  <c:v>9.9046659999999989</c:v>
                </c:pt>
                <c:pt idx="7">
                  <c:v>7.0411387999999997</c:v>
                </c:pt>
                <c:pt idx="8">
                  <c:v>3.1773384</c:v>
                </c:pt>
                <c:pt idx="9">
                  <c:v>0.93162699999999998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B14B-4868-82C5-0E3E48670D18}"/>
            </c:ext>
          </c:extLst>
        </c:ser>
        <c:ser>
          <c:idx val="2"/>
          <c:order val="2"/>
          <c:tx>
            <c:strRef>
              <c:f>Measures!$A$22</c:f>
              <c:strCache>
                <c:ptCount val="1"/>
                <c:pt idx="0">
                  <c:v>F3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Measures!$F$22:$F$31</c:f>
              <c:numCache>
                <c:formatCode>0.000</c:formatCode>
                <c:ptCount val="10"/>
                <c:pt idx="0">
                  <c:v>21.657882127455675</c:v>
                </c:pt>
                <c:pt idx="1">
                  <c:v>21.921182266009858</c:v>
                </c:pt>
                <c:pt idx="2">
                  <c:v>22.61619549592718</c:v>
                </c:pt>
                <c:pt idx="3">
                  <c:v>23.573200992555822</c:v>
                </c:pt>
                <c:pt idx="4">
                  <c:v>24.613851519681113</c:v>
                </c:pt>
                <c:pt idx="5">
                  <c:v>25.961538461538463</c:v>
                </c:pt>
                <c:pt idx="6">
                  <c:v>28.871268656716421</c:v>
                </c:pt>
                <c:pt idx="7">
                  <c:v>29.518338488731771</c:v>
                </c:pt>
                <c:pt idx="8">
                  <c:v>33.080208827717136</c:v>
                </c:pt>
                <c:pt idx="9">
                  <c:v>37.077189939288807</c:v>
                </c:pt>
              </c:numCache>
              <c:extLst xmlns:c15="http://schemas.microsoft.com/office/drawing/2012/chart"/>
            </c:numRef>
          </c:xVal>
          <c:yVal>
            <c:numRef>
              <c:f>Measures!$C$22:$C$31</c:f>
              <c:numCache>
                <c:formatCode>0.000</c:formatCode>
                <c:ptCount val="10"/>
                <c:pt idx="0">
                  <c:v>59.82025999999999</c:v>
                </c:pt>
                <c:pt idx="1">
                  <c:v>50.209792</c:v>
                </c:pt>
                <c:pt idx="2">
                  <c:v>44.718095999999996</c:v>
                </c:pt>
                <c:pt idx="3">
                  <c:v>34.911496</c:v>
                </c:pt>
                <c:pt idx="4">
                  <c:v>20.593859999999999</c:v>
                </c:pt>
                <c:pt idx="5">
                  <c:v>12.74858</c:v>
                </c:pt>
                <c:pt idx="6">
                  <c:v>7.2470773999999993</c:v>
                </c:pt>
                <c:pt idx="7">
                  <c:v>6.1095117999999999</c:v>
                </c:pt>
                <c:pt idx="8">
                  <c:v>2.2947443999999999</c:v>
                </c:pt>
                <c:pt idx="9">
                  <c:v>0.97085339999999998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14B-4868-82C5-0E3E48670D18}"/>
            </c:ext>
          </c:extLst>
        </c:ser>
        <c:ser>
          <c:idx val="3"/>
          <c:order val="3"/>
          <c:tx>
            <c:strRef>
              <c:f>Measures!$A$32</c:f>
              <c:strCache>
                <c:ptCount val="1"/>
                <c:pt idx="0">
                  <c:v>F4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Measures!$F$32:$F$41</c:f>
              <c:numCache>
                <c:formatCode>0.000</c:formatCode>
                <c:ptCount val="10"/>
                <c:pt idx="0">
                  <c:v>16.301703163017038</c:v>
                </c:pt>
                <c:pt idx="1">
                  <c:v>16.500000000000004</c:v>
                </c:pt>
                <c:pt idx="2">
                  <c:v>17.20930232558139</c:v>
                </c:pt>
                <c:pt idx="3">
                  <c:v>18.525798525798539</c:v>
                </c:pt>
                <c:pt idx="4">
                  <c:v>18.849999999999998</c:v>
                </c:pt>
                <c:pt idx="5">
                  <c:v>18.893783651492903</c:v>
                </c:pt>
                <c:pt idx="6">
                  <c:v>20.337437300501602</c:v>
                </c:pt>
                <c:pt idx="7">
                  <c:v>20.375865479723036</c:v>
                </c:pt>
                <c:pt idx="8">
                  <c:v>24.137931034482758</c:v>
                </c:pt>
                <c:pt idx="9">
                  <c:v>28.079242032730406</c:v>
                </c:pt>
              </c:numCache>
            </c:numRef>
          </c:xVal>
          <c:yVal>
            <c:numRef>
              <c:f>Measures!$C$32:$C$41</c:f>
              <c:numCache>
                <c:formatCode>0.000</c:formatCode>
                <c:ptCount val="10"/>
                <c:pt idx="0">
                  <c:v>47.267811999999999</c:v>
                </c:pt>
                <c:pt idx="1">
                  <c:v>44.620029999999993</c:v>
                </c:pt>
                <c:pt idx="2">
                  <c:v>31.773384</c:v>
                </c:pt>
                <c:pt idx="3">
                  <c:v>26.477820000000001</c:v>
                </c:pt>
                <c:pt idx="4">
                  <c:v>22.123689599999995</c:v>
                </c:pt>
                <c:pt idx="5">
                  <c:v>15.396362</c:v>
                </c:pt>
                <c:pt idx="6">
                  <c:v>10.6107412</c:v>
                </c:pt>
                <c:pt idx="7">
                  <c:v>8.3944495999999997</c:v>
                </c:pt>
                <c:pt idx="8">
                  <c:v>3.138112</c:v>
                </c:pt>
                <c:pt idx="9">
                  <c:v>0.99046659999999997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14B-4868-82C5-0E3E48670D18}"/>
            </c:ext>
          </c:extLst>
        </c:ser>
        <c:ser>
          <c:idx val="4"/>
          <c:order val="4"/>
          <c:tx>
            <c:strRef>
              <c:f>Measures!$A$42</c:f>
              <c:strCache>
                <c:ptCount val="1"/>
                <c:pt idx="0">
                  <c:v>F5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Measures!$F$42:$F$51</c:f>
              <c:numCache>
                <c:formatCode>0.000</c:formatCode>
                <c:ptCount val="10"/>
                <c:pt idx="0">
                  <c:v>20.583038869257951</c:v>
                </c:pt>
                <c:pt idx="1">
                  <c:v>21.428571428571427</c:v>
                </c:pt>
                <c:pt idx="2">
                  <c:v>22.161626177491335</c:v>
                </c:pt>
                <c:pt idx="3">
                  <c:v>22.636815920398014</c:v>
                </c:pt>
                <c:pt idx="4">
                  <c:v>23.699148533585625</c:v>
                </c:pt>
                <c:pt idx="5">
                  <c:v>26.694521819870008</c:v>
                </c:pt>
                <c:pt idx="6">
                  <c:v>28.87892376681615</c:v>
                </c:pt>
                <c:pt idx="7">
                  <c:v>30.000000000000004</c:v>
                </c:pt>
                <c:pt idx="8">
                  <c:v>33.181818181818187</c:v>
                </c:pt>
                <c:pt idx="9">
                  <c:v>35.072031793343264</c:v>
                </c:pt>
              </c:numCache>
              <c:extLst xmlns:c15="http://schemas.microsoft.com/office/drawing/2012/chart"/>
            </c:numRef>
          </c:xVal>
          <c:yVal>
            <c:numRef>
              <c:f>Measures!$C$42:$C$51</c:f>
              <c:numCache>
                <c:formatCode>0.000</c:formatCode>
                <c:ptCount val="10"/>
                <c:pt idx="0">
                  <c:v>47.169745999999996</c:v>
                </c:pt>
                <c:pt idx="1">
                  <c:v>41.481918</c:v>
                </c:pt>
                <c:pt idx="2">
                  <c:v>30.596592000000001</c:v>
                </c:pt>
                <c:pt idx="3">
                  <c:v>28.144942</c:v>
                </c:pt>
                <c:pt idx="4">
                  <c:v>20.593859999999999</c:v>
                </c:pt>
                <c:pt idx="5">
                  <c:v>9.5712415999999987</c:v>
                </c:pt>
                <c:pt idx="6">
                  <c:v>7.3353367999999994</c:v>
                </c:pt>
                <c:pt idx="7">
                  <c:v>4.4718096000000003</c:v>
                </c:pt>
                <c:pt idx="8">
                  <c:v>2.0593859999999999</c:v>
                </c:pt>
                <c:pt idx="9">
                  <c:v>0.98065999999999998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B14B-4868-82C5-0E3E48670D18}"/>
            </c:ext>
          </c:extLst>
        </c:ser>
        <c:ser>
          <c:idx val="5"/>
          <c:order val="5"/>
          <c:tx>
            <c:strRef>
              <c:f>Measures!$A$52</c:f>
              <c:strCache>
                <c:ptCount val="1"/>
                <c:pt idx="0">
                  <c:v>F6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Measures!$F$52:$F$61</c:f>
              <c:numCache>
                <c:formatCode>0.000</c:formatCode>
                <c:ptCount val="10"/>
                <c:pt idx="0">
                  <c:v>15.213442325158939</c:v>
                </c:pt>
                <c:pt idx="1">
                  <c:v>17.370892018779337</c:v>
                </c:pt>
                <c:pt idx="2">
                  <c:v>17.881112176414192</c:v>
                </c:pt>
                <c:pt idx="3">
                  <c:v>17.35941320293399</c:v>
                </c:pt>
                <c:pt idx="4">
                  <c:v>17.931034482758623</c:v>
                </c:pt>
                <c:pt idx="5">
                  <c:v>18.73479318734794</c:v>
                </c:pt>
                <c:pt idx="6">
                  <c:v>19.900497512437809</c:v>
                </c:pt>
                <c:pt idx="7">
                  <c:v>22.127255460588795</c:v>
                </c:pt>
                <c:pt idx="8">
                  <c:v>24.761904761904756</c:v>
                </c:pt>
                <c:pt idx="9">
                  <c:v>26.117179741807345</c:v>
                </c:pt>
              </c:numCache>
              <c:extLst xmlns:c15="http://schemas.microsoft.com/office/drawing/2012/chart"/>
            </c:numRef>
          </c:xVal>
          <c:yVal>
            <c:numRef>
              <c:f>Measures!$C$52:$C$61</c:f>
              <c:numCache>
                <c:formatCode>0.000</c:formatCode>
                <c:ptCount val="10"/>
                <c:pt idx="0">
                  <c:v>47.562009999999994</c:v>
                </c:pt>
                <c:pt idx="1">
                  <c:v>44.620029999999993</c:v>
                </c:pt>
                <c:pt idx="2">
                  <c:v>39.128334000000002</c:v>
                </c:pt>
                <c:pt idx="3">
                  <c:v>33.999482199999996</c:v>
                </c:pt>
                <c:pt idx="4">
                  <c:v>29.223668</c:v>
                </c:pt>
                <c:pt idx="5">
                  <c:v>18.534473999999999</c:v>
                </c:pt>
                <c:pt idx="6">
                  <c:v>12.003278399999999</c:v>
                </c:pt>
                <c:pt idx="7">
                  <c:v>6.276224</c:v>
                </c:pt>
                <c:pt idx="8">
                  <c:v>2.0986123999999999</c:v>
                </c:pt>
                <c:pt idx="9">
                  <c:v>0.76491480000000001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B14B-4868-82C5-0E3E48670D18}"/>
            </c:ext>
          </c:extLst>
        </c:ser>
        <c:ser>
          <c:idx val="6"/>
          <c:order val="6"/>
          <c:tx>
            <c:strRef>
              <c:f>Measures!$A$62</c:f>
              <c:strCache>
                <c:ptCount val="1"/>
                <c:pt idx="0">
                  <c:v>F7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Measures!$F$62:$F$71</c:f>
              <c:numCache>
                <c:formatCode>0.000</c:formatCode>
                <c:ptCount val="10"/>
                <c:pt idx="0">
                  <c:v>17.141500474833808</c:v>
                </c:pt>
                <c:pt idx="1">
                  <c:v>17.5</c:v>
                </c:pt>
                <c:pt idx="2">
                  <c:v>18.852053438891648</c:v>
                </c:pt>
                <c:pt idx="3">
                  <c:v>19.70443349753694</c:v>
                </c:pt>
                <c:pt idx="4">
                  <c:v>19.999999999999996</c:v>
                </c:pt>
                <c:pt idx="5">
                  <c:v>22.324723247232473</c:v>
                </c:pt>
                <c:pt idx="6">
                  <c:v>24.212505876821808</c:v>
                </c:pt>
                <c:pt idx="7">
                  <c:v>26.190476190476193</c:v>
                </c:pt>
                <c:pt idx="8">
                  <c:v>29.000000000000004</c:v>
                </c:pt>
                <c:pt idx="9">
                  <c:v>31.318181818181824</c:v>
                </c:pt>
              </c:numCache>
              <c:extLst xmlns:c15="http://schemas.microsoft.com/office/drawing/2012/chart"/>
            </c:numRef>
          </c:xVal>
          <c:yVal>
            <c:numRef>
              <c:f>Measures!$C$62:$C$71</c:f>
              <c:numCache>
                <c:formatCode>0.000</c:formatCode>
                <c:ptCount val="10"/>
                <c:pt idx="0">
                  <c:v>46.58135</c:v>
                </c:pt>
                <c:pt idx="1">
                  <c:v>40.501258</c:v>
                </c:pt>
                <c:pt idx="2">
                  <c:v>35.009561999999995</c:v>
                </c:pt>
                <c:pt idx="3">
                  <c:v>28.341073999999999</c:v>
                </c:pt>
                <c:pt idx="4">
                  <c:v>21.378388000000001</c:v>
                </c:pt>
                <c:pt idx="5">
                  <c:v>13.611560799999998</c:v>
                </c:pt>
                <c:pt idx="6">
                  <c:v>6.6488747999999998</c:v>
                </c:pt>
                <c:pt idx="7">
                  <c:v>3.4225033999999996</c:v>
                </c:pt>
                <c:pt idx="8">
                  <c:v>1.7455747999999998</c:v>
                </c:pt>
                <c:pt idx="9">
                  <c:v>0.84336759999999988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B14B-4868-82C5-0E3E48670D18}"/>
            </c:ext>
          </c:extLst>
        </c:ser>
        <c:ser>
          <c:idx val="7"/>
          <c:order val="7"/>
          <c:tx>
            <c:strRef>
              <c:f>Measures!$A$72</c:f>
              <c:strCache>
                <c:ptCount val="1"/>
                <c:pt idx="0">
                  <c:v>F8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Measures!$F$72:$F$81</c:f>
              <c:numCache>
                <c:formatCode>0.000</c:formatCode>
                <c:ptCount val="10"/>
                <c:pt idx="0">
                  <c:v>17.197452229299369</c:v>
                </c:pt>
                <c:pt idx="1">
                  <c:v>18.337408312958438</c:v>
                </c:pt>
                <c:pt idx="2">
                  <c:v>18.000000000000007</c:v>
                </c:pt>
                <c:pt idx="3">
                  <c:v>19.431279620853086</c:v>
                </c:pt>
                <c:pt idx="4">
                  <c:v>20.752847944526998</c:v>
                </c:pt>
                <c:pt idx="5">
                  <c:v>21.428571428571427</c:v>
                </c:pt>
                <c:pt idx="6">
                  <c:v>24.14589104339797</c:v>
                </c:pt>
                <c:pt idx="7">
                  <c:v>25.581395348837212</c:v>
                </c:pt>
                <c:pt idx="8">
                  <c:v>27.893738140417458</c:v>
                </c:pt>
                <c:pt idx="9">
                  <c:v>35.763888888888886</c:v>
                </c:pt>
              </c:numCache>
              <c:extLst xmlns:c15="http://schemas.microsoft.com/office/drawing/2012/chart"/>
            </c:numRef>
          </c:xVal>
          <c:yVal>
            <c:numRef>
              <c:f>Measures!$C$72:$C$81</c:f>
              <c:numCache>
                <c:formatCode>0.000</c:formatCode>
                <c:ptCount val="10"/>
                <c:pt idx="0">
                  <c:v>48.836868000000003</c:v>
                </c:pt>
                <c:pt idx="1">
                  <c:v>40.952361599999996</c:v>
                </c:pt>
                <c:pt idx="2">
                  <c:v>39.206786800000003</c:v>
                </c:pt>
                <c:pt idx="3">
                  <c:v>31.675317999999997</c:v>
                </c:pt>
                <c:pt idx="4">
                  <c:v>22.996477000000002</c:v>
                </c:pt>
                <c:pt idx="5">
                  <c:v>16.6516068</c:v>
                </c:pt>
                <c:pt idx="6">
                  <c:v>9.3554963999999998</c:v>
                </c:pt>
                <c:pt idx="7">
                  <c:v>7.5216621999999997</c:v>
                </c:pt>
                <c:pt idx="8">
                  <c:v>2.9223667999999998</c:v>
                </c:pt>
                <c:pt idx="9">
                  <c:v>0.60800919999999992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B14B-4868-82C5-0E3E48670D18}"/>
            </c:ext>
          </c:extLst>
        </c:ser>
        <c:ser>
          <c:idx val="8"/>
          <c:order val="8"/>
          <c:tx>
            <c:strRef>
              <c:f>Measures!$A$83</c:f>
              <c:strCache>
                <c:ptCount val="1"/>
                <c:pt idx="0">
                  <c:v>F9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Measures!$F$83:$F$91</c:f>
              <c:numCache>
                <c:formatCode>0.000</c:formatCode>
                <c:ptCount val="9"/>
                <c:pt idx="0">
                  <c:v>15.154487493869542</c:v>
                </c:pt>
                <c:pt idx="1">
                  <c:v>16.460701927829966</c:v>
                </c:pt>
                <c:pt idx="2">
                  <c:v>16.750000000000007</c:v>
                </c:pt>
                <c:pt idx="3">
                  <c:v>17.017114914425431</c:v>
                </c:pt>
                <c:pt idx="4">
                  <c:v>18.811881188118814</c:v>
                </c:pt>
                <c:pt idx="5">
                  <c:v>19.259259259259252</c:v>
                </c:pt>
                <c:pt idx="6">
                  <c:v>21.34615384615385</c:v>
                </c:pt>
                <c:pt idx="7">
                  <c:v>27.352510970258415</c:v>
                </c:pt>
                <c:pt idx="8">
                  <c:v>28.499999999999996</c:v>
                </c:pt>
              </c:numCache>
              <c:extLst xmlns:c15="http://schemas.microsoft.com/office/drawing/2012/chart"/>
            </c:numRef>
          </c:xVal>
          <c:yVal>
            <c:numRef>
              <c:f>Measures!$C$83:$C$91</c:f>
              <c:numCache>
                <c:formatCode>0.000</c:formatCode>
                <c:ptCount val="9"/>
                <c:pt idx="0">
                  <c:v>47.365877999999995</c:v>
                </c:pt>
                <c:pt idx="1">
                  <c:v>41.481918</c:v>
                </c:pt>
                <c:pt idx="2">
                  <c:v>37.951541999999996</c:v>
                </c:pt>
                <c:pt idx="3">
                  <c:v>27.360413999999999</c:v>
                </c:pt>
                <c:pt idx="4">
                  <c:v>18.426601399999999</c:v>
                </c:pt>
                <c:pt idx="5">
                  <c:v>12.454381999999999</c:v>
                </c:pt>
                <c:pt idx="6">
                  <c:v>4.2560643999999996</c:v>
                </c:pt>
                <c:pt idx="7">
                  <c:v>1.0002731999999999</c:v>
                </c:pt>
                <c:pt idx="8">
                  <c:v>0.7747214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B14B-4868-82C5-0E3E48670D18}"/>
            </c:ext>
          </c:extLst>
        </c:ser>
        <c:ser>
          <c:idx val="9"/>
          <c:order val="9"/>
          <c:tx>
            <c:strRef>
              <c:f>Measures!$A$92</c:f>
              <c:strCache>
                <c:ptCount val="1"/>
                <c:pt idx="0">
                  <c:v>F10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>
                    <a:lumMod val="60000"/>
                  </a:schemeClr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Measures!$F$92:$F$101</c:f>
              <c:numCache>
                <c:formatCode>0.000</c:formatCode>
                <c:ptCount val="10"/>
                <c:pt idx="0">
                  <c:v>18.559690671822135</c:v>
                </c:pt>
                <c:pt idx="1">
                  <c:v>19.95073891625616</c:v>
                </c:pt>
                <c:pt idx="2">
                  <c:v>20.588235294117645</c:v>
                </c:pt>
                <c:pt idx="3">
                  <c:v>21.339950372208431</c:v>
                </c:pt>
                <c:pt idx="4">
                  <c:v>23</c:v>
                </c:pt>
                <c:pt idx="5">
                  <c:v>24.754901960784309</c:v>
                </c:pt>
                <c:pt idx="6">
                  <c:v>25.17309594460929</c:v>
                </c:pt>
                <c:pt idx="7">
                  <c:v>26.950354609929079</c:v>
                </c:pt>
                <c:pt idx="8">
                  <c:v>32.622394571013082</c:v>
                </c:pt>
                <c:pt idx="9">
                  <c:v>34.076587493940863</c:v>
                </c:pt>
              </c:numCache>
              <c:extLst xmlns:c15="http://schemas.microsoft.com/office/drawing/2012/chart"/>
            </c:numRef>
          </c:xVal>
          <c:yVal>
            <c:numRef>
              <c:f>Measures!$C$92:$C$101</c:f>
              <c:numCache>
                <c:formatCode>0.000</c:formatCode>
                <c:ptCount val="10"/>
                <c:pt idx="0">
                  <c:v>46.679415999999996</c:v>
                </c:pt>
                <c:pt idx="1">
                  <c:v>39.098914199999996</c:v>
                </c:pt>
                <c:pt idx="2">
                  <c:v>32.842303399999999</c:v>
                </c:pt>
                <c:pt idx="3">
                  <c:v>21.378388000000001</c:v>
                </c:pt>
                <c:pt idx="4">
                  <c:v>17.485167799999999</c:v>
                </c:pt>
                <c:pt idx="5">
                  <c:v>12.552448</c:v>
                </c:pt>
                <c:pt idx="6">
                  <c:v>9.1397511999999992</c:v>
                </c:pt>
                <c:pt idx="7">
                  <c:v>5.4916960000000001</c:v>
                </c:pt>
                <c:pt idx="8">
                  <c:v>0.98065999999999998</c:v>
                </c:pt>
                <c:pt idx="9">
                  <c:v>0.85317419999999988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B14B-4868-82C5-0E3E48670D18}"/>
            </c:ext>
          </c:extLst>
        </c:ser>
        <c:ser>
          <c:idx val="10"/>
          <c:order val="10"/>
          <c:tx>
            <c:strRef>
              <c:f>Measures!$E$131</c:f>
              <c:strCache>
                <c:ptCount val="1"/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Measures!$D$133:$D$134</c:f>
              <c:numCache>
                <c:formatCode>General</c:formatCode>
                <c:ptCount val="2"/>
              </c:numCache>
            </c:numRef>
          </c:xVal>
          <c:yVal>
            <c:numRef>
              <c:f>Measures!$E$133:$E$134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EF2-4C37-8D38-214609EB53CC}"/>
            </c:ext>
          </c:extLst>
        </c:ser>
        <c:ser>
          <c:idx val="11"/>
          <c:order val="11"/>
          <c:tx>
            <c:strRef>
              <c:f>Measures!$F$131</c:f>
              <c:strCache>
                <c:ptCount val="1"/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Measures!$D$133:$D$134</c:f>
              <c:numCache>
                <c:formatCode>General</c:formatCode>
                <c:ptCount val="2"/>
              </c:numCache>
            </c:numRef>
          </c:xVal>
          <c:yVal>
            <c:numRef>
              <c:f>Measures!$F$133:$F$134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EF2-4C37-8D38-214609EB5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18416"/>
        <c:axId val="132437824"/>
        <c:extLst/>
      </c:scatterChart>
      <c:valAx>
        <c:axId val="131318416"/>
        <c:scaling>
          <c:orientation val="minMax"/>
          <c:max val="4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Water content (%)</a:t>
                </a:r>
              </a:p>
            </c:rich>
          </c:tx>
          <c:layout>
            <c:manualLayout>
              <c:xMode val="edge"/>
              <c:yMode val="edge"/>
              <c:x val="0.4591618884051914"/>
              <c:y val="0.84270579377112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2437824"/>
        <c:crossesAt val="1.0000000000000002E-2"/>
        <c:crossBetween val="midCat"/>
        <c:minorUnit val="2.5"/>
      </c:valAx>
      <c:valAx>
        <c:axId val="132437824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Force (N)</a:t>
                </a:r>
              </a:p>
            </c:rich>
          </c:tx>
          <c:layout>
            <c:manualLayout>
              <c:xMode val="edge"/>
              <c:yMode val="edge"/>
              <c:x val="1.5506908551467549E-2"/>
              <c:y val="0.31214283271420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131841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5.6850590792147507E-2"/>
          <c:y val="0.89389658210552203"/>
          <c:w val="0.8952441626299088"/>
          <c:h val="8.7548769094386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37552</xdr:colOff>
      <xdr:row>1</xdr:row>
      <xdr:rowOff>139609</xdr:rowOff>
    </xdr:from>
    <xdr:to>
      <xdr:col>15</xdr:col>
      <xdr:colOff>329356</xdr:colOff>
      <xdr:row>24</xdr:row>
      <xdr:rowOff>74626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D53F962-736F-49D6-B79B-B6F3A1FF3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13</xdr:row>
      <xdr:rowOff>110290</xdr:rowOff>
    </xdr:from>
    <xdr:to>
      <xdr:col>15</xdr:col>
      <xdr:colOff>130343</xdr:colOff>
      <xdr:row>13</xdr:row>
      <xdr:rowOff>110290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id="{13200B10-C45F-8C90-DF19-1B786038F2A2}"/>
            </a:ext>
          </a:extLst>
        </xdr:cNvPr>
        <xdr:cNvCxnSpPr/>
      </xdr:nvCxnSpPr>
      <xdr:spPr>
        <a:xfrm>
          <a:off x="5384132" y="2817395"/>
          <a:ext cx="422107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0.14354</cdr:x>
      <cdr:y>0.52732</cdr:y>
    </cdr:from>
    <cdr:to>
      <cdr:x>0.34565</cdr:x>
      <cdr:y>0.61749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D6CFAAAE-8CD8-4C2C-B256-E9F60EAFED6C}"/>
            </a:ext>
          </a:extLst>
        </cdr:cNvPr>
        <cdr:cNvSpPr txBox="1"/>
      </cdr:nvSpPr>
      <cdr:spPr>
        <a:xfrm xmlns:a="http://schemas.openxmlformats.org/drawingml/2006/main">
          <a:off x="804659" y="2286758"/>
          <a:ext cx="1132974" cy="39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Liquid </a:t>
          </a:r>
          <a:r>
            <a:rPr lang="pt-BR" sz="1100" b="0" baseline="0">
              <a:latin typeface="Arial" panose="020B0604020202020204" pitchFamily="34" charset="0"/>
              <a:cs typeface="Arial" panose="020B0604020202020204" pitchFamily="34" charset="0"/>
            </a:rPr>
            <a:t>limit </a:t>
          </a:r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0.78173</cdr:x>
      <cdr:y>0.10651</cdr:y>
    </cdr:from>
    <cdr:to>
      <cdr:x>0.98384</cdr:x>
      <cdr:y>0.19668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:a16="http://schemas.microsoft.com/office/drawing/2014/main" id="{82EE0792-7D71-4189-9D76-8E8B7ECB6FF8}"/>
            </a:ext>
          </a:extLst>
        </cdr:cNvPr>
        <cdr:cNvSpPr txBox="1"/>
      </cdr:nvSpPr>
      <cdr:spPr>
        <a:xfrm xmlns:a="http://schemas.openxmlformats.org/drawingml/2006/main">
          <a:off x="4382169" y="461879"/>
          <a:ext cx="1132974" cy="39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Plastic</a:t>
          </a:r>
          <a:r>
            <a:rPr lang="pt-BR" sz="1100" b="0" baseline="0">
              <a:latin typeface="Arial" panose="020B0604020202020204" pitchFamily="34" charset="0"/>
              <a:cs typeface="Arial" panose="020B0604020202020204" pitchFamily="34" charset="0"/>
            </a:rPr>
            <a:t> limit</a:t>
          </a:r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0.14951</cdr:x>
      <cdr:y>0.10524</cdr:y>
    </cdr:from>
    <cdr:to>
      <cdr:x>0.96366</cdr:x>
      <cdr:y>0.10524</cdr:y>
    </cdr:to>
    <cdr:cxnSp macro="">
      <cdr:nvCxnSpPr>
        <cdr:cNvPr id="4" name="Conector reto 3">
          <a:extLst xmlns:a="http://schemas.openxmlformats.org/drawingml/2006/main">
            <a:ext uri="{FF2B5EF4-FFF2-40B4-BE49-F238E27FC236}">
              <a16:creationId xmlns:a16="http://schemas.microsoft.com/office/drawing/2014/main" id="{13200B10-C45F-8C90-DF19-1B786038F2A2}"/>
            </a:ext>
          </a:extLst>
        </cdr:cNvPr>
        <cdr:cNvCxnSpPr/>
      </cdr:nvCxnSpPr>
      <cdr:spPr>
        <a:xfrm xmlns:a="http://schemas.openxmlformats.org/drawingml/2006/main">
          <a:off x="774651" y="455955"/>
          <a:ext cx="42183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4790-7F03-40ED-A9A3-2B39DA784B7D}">
  <dimension ref="A1:O136"/>
  <sheetViews>
    <sheetView zoomScale="120" zoomScaleNormal="120" workbookViewId="0">
      <pane ySplit="1" topLeftCell="A2" activePane="bottomLeft" state="frozen"/>
      <selection pane="bottomLeft" activeCell="U10" sqref="U10"/>
    </sheetView>
  </sheetViews>
  <sheetFormatPr defaultRowHeight="15" x14ac:dyDescent="0.25"/>
  <cols>
    <col min="1" max="1" width="9.140625" style="26"/>
    <col min="2" max="2" width="7.28515625" style="1" customWidth="1"/>
    <col min="3" max="3" width="7" style="1" customWidth="1"/>
    <col min="4" max="4" width="11.7109375" style="1" customWidth="1"/>
    <col min="5" max="5" width="10.140625" style="1" customWidth="1"/>
    <col min="6" max="6" width="14.28515625" style="1" customWidth="1"/>
    <col min="7" max="16384" width="9.140625" style="1"/>
  </cols>
  <sheetData>
    <row r="1" spans="1:11" ht="32.25" customHeight="1" thickBot="1" x14ac:dyDescent="0.3">
      <c r="A1" s="21" t="s">
        <v>13</v>
      </c>
      <c r="B1" s="37" t="s">
        <v>16</v>
      </c>
      <c r="C1" s="37" t="s">
        <v>17</v>
      </c>
      <c r="D1" s="37" t="s">
        <v>19</v>
      </c>
      <c r="E1" s="37" t="s">
        <v>20</v>
      </c>
      <c r="F1" s="37" t="s">
        <v>18</v>
      </c>
      <c r="I1" s="22"/>
      <c r="J1" s="22"/>
      <c r="K1" s="22"/>
    </row>
    <row r="2" spans="1:11" x14ac:dyDescent="0.25">
      <c r="A2" s="23" t="s">
        <v>0</v>
      </c>
      <c r="B2" s="8">
        <v>5.43</v>
      </c>
      <c r="C2" s="8">
        <f>B2*9.8066</f>
        <v>53.249837999999997</v>
      </c>
      <c r="D2" s="8">
        <v>20.440000000000001</v>
      </c>
      <c r="E2" s="8">
        <v>17.2</v>
      </c>
      <c r="F2" s="8">
        <f>((D2-E2)/D2)*100</f>
        <v>15.851272015655585</v>
      </c>
      <c r="I2" s="23"/>
      <c r="J2" s="20"/>
      <c r="K2" s="20"/>
    </row>
    <row r="3" spans="1:11" x14ac:dyDescent="0.25">
      <c r="A3" s="23" t="s">
        <v>0</v>
      </c>
      <c r="B3" s="8">
        <v>4.28</v>
      </c>
      <c r="C3" s="8">
        <f>B3*9.8066</f>
        <v>41.972248</v>
      </c>
      <c r="D3" s="8">
        <v>20.440000000000001</v>
      </c>
      <c r="E3" s="8">
        <v>16.899999999999999</v>
      </c>
      <c r="F3" s="8">
        <f>((D3-E3)/D3)*100</f>
        <v>17.31898238747555</v>
      </c>
      <c r="I3" s="23"/>
      <c r="J3" s="20"/>
      <c r="K3" s="20"/>
    </row>
    <row r="4" spans="1:11" x14ac:dyDescent="0.25">
      <c r="A4" s="23" t="s">
        <v>0</v>
      </c>
      <c r="B4" s="8">
        <v>3.96</v>
      </c>
      <c r="C4" s="8">
        <f>B4*9.8066</f>
        <v>38.834136000000001</v>
      </c>
      <c r="D4" s="8">
        <v>20.46</v>
      </c>
      <c r="E4" s="8">
        <v>16.8</v>
      </c>
      <c r="F4" s="8">
        <f>((D4-E4)/D4)*100</f>
        <v>17.888563049853374</v>
      </c>
      <c r="I4" s="23"/>
      <c r="J4" s="20"/>
      <c r="K4" s="20"/>
    </row>
    <row r="5" spans="1:11" x14ac:dyDescent="0.25">
      <c r="A5" s="23" t="s">
        <v>0</v>
      </c>
      <c r="B5" s="8">
        <v>3.13</v>
      </c>
      <c r="C5" s="8">
        <f t="shared" ref="C5" si="0">B5*9.8066</f>
        <v>30.694657999999997</v>
      </c>
      <c r="D5" s="8">
        <v>20</v>
      </c>
      <c r="E5" s="8">
        <v>16.399999999999999</v>
      </c>
      <c r="F5" s="8">
        <f t="shared" ref="F5" si="1">((D5-E5)/D5)*100</f>
        <v>18.000000000000007</v>
      </c>
      <c r="I5" s="23"/>
      <c r="J5" s="20"/>
      <c r="K5" s="20"/>
    </row>
    <row r="6" spans="1:11" x14ac:dyDescent="0.25">
      <c r="A6" s="23" t="s">
        <v>0</v>
      </c>
      <c r="B6" s="8">
        <v>2.67</v>
      </c>
      <c r="C6" s="8">
        <f t="shared" ref="C6:C61" si="2">B6*9.8066</f>
        <v>26.183622</v>
      </c>
      <c r="D6" s="8">
        <v>20</v>
      </c>
      <c r="E6" s="8">
        <v>16.2</v>
      </c>
      <c r="F6" s="8">
        <f t="shared" ref="F6:F61" si="3">((D6-E6)/D6)*100</f>
        <v>19.000000000000004</v>
      </c>
      <c r="I6" s="23"/>
      <c r="J6" s="20"/>
      <c r="K6" s="20"/>
    </row>
    <row r="7" spans="1:11" x14ac:dyDescent="0.25">
      <c r="A7" s="23" t="s">
        <v>0</v>
      </c>
      <c r="B7" s="8">
        <v>1.87</v>
      </c>
      <c r="C7" s="8">
        <f t="shared" ref="C7" si="4">B7*9.8066</f>
        <v>18.338342000000001</v>
      </c>
      <c r="D7" s="8">
        <v>20</v>
      </c>
      <c r="E7" s="8">
        <v>15.91</v>
      </c>
      <c r="F7" s="8">
        <f t="shared" ref="F7" si="5">((D7-E7)/D7)*100</f>
        <v>20.45</v>
      </c>
      <c r="I7" s="23"/>
      <c r="J7" s="20"/>
      <c r="K7" s="20"/>
    </row>
    <row r="8" spans="1:11" x14ac:dyDescent="0.25">
      <c r="A8" s="23" t="s">
        <v>0</v>
      </c>
      <c r="B8" s="8">
        <v>0.84799999999999998</v>
      </c>
      <c r="C8" s="8">
        <f t="shared" si="2"/>
        <v>8.3159967999999989</v>
      </c>
      <c r="D8" s="8">
        <v>20.04</v>
      </c>
      <c r="E8" s="8">
        <v>15.19</v>
      </c>
      <c r="F8" s="8">
        <f t="shared" si="3"/>
        <v>24.201596806387222</v>
      </c>
      <c r="I8" s="23"/>
      <c r="J8" s="20"/>
      <c r="K8" s="20"/>
    </row>
    <row r="9" spans="1:11" x14ac:dyDescent="0.25">
      <c r="A9" s="23" t="s">
        <v>0</v>
      </c>
      <c r="B9" s="8">
        <v>0.32300000000000001</v>
      </c>
      <c r="C9" s="8">
        <f t="shared" ref="C9:C10" si="6">B9*9.8066</f>
        <v>3.1675317999999999</v>
      </c>
      <c r="D9" s="8">
        <v>20.059999999999999</v>
      </c>
      <c r="E9" s="8">
        <v>14.6</v>
      </c>
      <c r="F9" s="8">
        <f t="shared" ref="F9:F10" si="7">((D9-E9)/D9)*100</f>
        <v>27.218344965104684</v>
      </c>
      <c r="I9" s="23"/>
      <c r="J9" s="20"/>
      <c r="K9" s="20"/>
    </row>
    <row r="10" spans="1:11" x14ac:dyDescent="0.25">
      <c r="A10" s="23" t="s">
        <v>0</v>
      </c>
      <c r="B10" s="8">
        <v>0.10299999999999999</v>
      </c>
      <c r="C10" s="8">
        <f t="shared" si="6"/>
        <v>1.0100798</v>
      </c>
      <c r="D10" s="8">
        <v>20.3</v>
      </c>
      <c r="E10" s="8">
        <v>12.9</v>
      </c>
      <c r="F10" s="8">
        <f t="shared" si="7"/>
        <v>36.453201970443352</v>
      </c>
      <c r="I10" s="23"/>
      <c r="J10" s="20"/>
      <c r="K10" s="20"/>
    </row>
    <row r="11" spans="1:11" ht="15.75" thickBot="1" x14ac:dyDescent="0.3">
      <c r="A11" s="24" t="s">
        <v>0</v>
      </c>
      <c r="B11" s="9">
        <v>7.8E-2</v>
      </c>
      <c r="C11" s="9">
        <f t="shared" si="2"/>
        <v>0.76491480000000001</v>
      </c>
      <c r="D11" s="9">
        <v>20.3</v>
      </c>
      <c r="E11" s="9">
        <v>12.4</v>
      </c>
      <c r="F11" s="9">
        <f t="shared" si="3"/>
        <v>38.916256157635473</v>
      </c>
      <c r="I11" s="23"/>
      <c r="J11" s="20"/>
      <c r="K11" s="20"/>
    </row>
    <row r="12" spans="1:11" x14ac:dyDescent="0.25">
      <c r="A12" s="23" t="s">
        <v>1</v>
      </c>
      <c r="B12" s="8">
        <v>6.3</v>
      </c>
      <c r="C12" s="8">
        <f t="shared" si="2"/>
        <v>61.781579999999998</v>
      </c>
      <c r="D12" s="8">
        <v>20.65</v>
      </c>
      <c r="E12" s="8">
        <v>17.940000000000001</v>
      </c>
      <c r="F12" s="8">
        <f t="shared" si="3"/>
        <v>13.123486682808705</v>
      </c>
    </row>
    <row r="13" spans="1:11" x14ac:dyDescent="0.25">
      <c r="A13" s="23" t="s">
        <v>1</v>
      </c>
      <c r="B13" s="8">
        <v>5.2</v>
      </c>
      <c r="C13" s="8">
        <f t="shared" si="2"/>
        <v>50.994320000000002</v>
      </c>
      <c r="D13" s="8">
        <v>20.399999999999999</v>
      </c>
      <c r="E13" s="8">
        <v>17.7</v>
      </c>
      <c r="F13" s="8">
        <f t="shared" si="3"/>
        <v>13.235294117647056</v>
      </c>
    </row>
    <row r="14" spans="1:11" x14ac:dyDescent="0.25">
      <c r="A14" s="23" t="s">
        <v>1</v>
      </c>
      <c r="B14" s="8">
        <v>4.95</v>
      </c>
      <c r="C14" s="8">
        <f t="shared" si="2"/>
        <v>48.542670000000001</v>
      </c>
      <c r="D14" s="8">
        <v>20.350000000000001</v>
      </c>
      <c r="E14" s="8">
        <v>17.5</v>
      </c>
      <c r="F14" s="8">
        <f t="shared" si="3"/>
        <v>14.00491400491401</v>
      </c>
    </row>
    <row r="15" spans="1:11" x14ac:dyDescent="0.25">
      <c r="A15" s="23" t="s">
        <v>1</v>
      </c>
      <c r="B15" s="8">
        <v>3.55</v>
      </c>
      <c r="C15" s="8">
        <f t="shared" si="2"/>
        <v>34.813429999999997</v>
      </c>
      <c r="D15" s="8">
        <v>21.3</v>
      </c>
      <c r="E15" s="8">
        <v>18.260000000000002</v>
      </c>
      <c r="F15" s="8">
        <f t="shared" si="3"/>
        <v>14.272300469483564</v>
      </c>
    </row>
    <row r="16" spans="1:11" x14ac:dyDescent="0.25">
      <c r="A16" s="23" t="s">
        <v>1</v>
      </c>
      <c r="B16" s="8">
        <v>2.98</v>
      </c>
      <c r="C16" s="8">
        <f t="shared" si="2"/>
        <v>29.223668</v>
      </c>
      <c r="D16" s="8">
        <v>20.5</v>
      </c>
      <c r="E16" s="8">
        <v>17.5</v>
      </c>
      <c r="F16" s="8">
        <f t="shared" si="3"/>
        <v>14.634146341463413</v>
      </c>
    </row>
    <row r="17" spans="1:6" x14ac:dyDescent="0.25">
      <c r="A17" s="23" t="s">
        <v>1</v>
      </c>
      <c r="B17" s="8">
        <v>1.1200000000000001</v>
      </c>
      <c r="C17" s="8">
        <f t="shared" si="2"/>
        <v>10.983392</v>
      </c>
      <c r="D17" s="8">
        <v>20.58</v>
      </c>
      <c r="E17" s="8">
        <v>17.25</v>
      </c>
      <c r="F17" s="8">
        <f t="shared" si="3"/>
        <v>16.180758017492707</v>
      </c>
    </row>
    <row r="18" spans="1:6" x14ac:dyDescent="0.25">
      <c r="A18" s="23" t="s">
        <v>1</v>
      </c>
      <c r="B18" s="8">
        <v>1.01</v>
      </c>
      <c r="C18" s="8">
        <f t="shared" si="2"/>
        <v>9.9046659999999989</v>
      </c>
      <c r="D18" s="8">
        <v>20.2</v>
      </c>
      <c r="E18" s="8">
        <v>16.8</v>
      </c>
      <c r="F18" s="8">
        <f t="shared" si="3"/>
        <v>16.831683168316825</v>
      </c>
    </row>
    <row r="19" spans="1:6" x14ac:dyDescent="0.25">
      <c r="A19" s="23" t="s">
        <v>1</v>
      </c>
      <c r="B19" s="8">
        <v>0.71799999999999997</v>
      </c>
      <c r="C19" s="8">
        <f t="shared" si="2"/>
        <v>7.0411387999999997</v>
      </c>
      <c r="D19" s="8">
        <v>20.96</v>
      </c>
      <c r="E19" s="8">
        <v>17.34</v>
      </c>
      <c r="F19" s="8">
        <f t="shared" si="3"/>
        <v>17.270992366412219</v>
      </c>
    </row>
    <row r="20" spans="1:6" x14ac:dyDescent="0.25">
      <c r="A20" s="23" t="s">
        <v>1</v>
      </c>
      <c r="B20" s="8">
        <v>0.32400000000000001</v>
      </c>
      <c r="C20" s="8">
        <f t="shared" ref="C20" si="8">B20*9.8066</f>
        <v>3.1773384</v>
      </c>
      <c r="D20" s="8">
        <v>20.7</v>
      </c>
      <c r="E20" s="8">
        <v>16.8</v>
      </c>
      <c r="F20" s="8">
        <f t="shared" ref="F20" si="9">((D20-E20)/D20)*100</f>
        <v>18.840579710144922</v>
      </c>
    </row>
    <row r="21" spans="1:6" ht="15.75" thickBot="1" x14ac:dyDescent="0.3">
      <c r="A21" s="24" t="s">
        <v>1</v>
      </c>
      <c r="B21" s="9">
        <v>9.5000000000000001E-2</v>
      </c>
      <c r="C21" s="9">
        <f t="shared" si="2"/>
        <v>0.93162699999999998</v>
      </c>
      <c r="D21" s="9">
        <v>22.15</v>
      </c>
      <c r="E21" s="9">
        <v>17.350000000000001</v>
      </c>
      <c r="F21" s="9">
        <f t="shared" si="3"/>
        <v>21.670428893905182</v>
      </c>
    </row>
    <row r="22" spans="1:6" x14ac:dyDescent="0.25">
      <c r="A22" s="23" t="s">
        <v>2</v>
      </c>
      <c r="B22" s="8">
        <v>6.1</v>
      </c>
      <c r="C22" s="8">
        <f t="shared" si="2"/>
        <v>59.82025999999999</v>
      </c>
      <c r="D22" s="8">
        <v>20.87</v>
      </c>
      <c r="E22" s="8">
        <v>16.350000000000001</v>
      </c>
      <c r="F22" s="8">
        <f t="shared" si="3"/>
        <v>21.657882127455675</v>
      </c>
    </row>
    <row r="23" spans="1:6" x14ac:dyDescent="0.25">
      <c r="A23" s="23" t="s">
        <v>2</v>
      </c>
      <c r="B23" s="8">
        <v>5.12</v>
      </c>
      <c r="C23" s="8">
        <f t="shared" ref="C23:C24" si="10">B23*9.8066</f>
        <v>50.209792</v>
      </c>
      <c r="D23" s="8">
        <v>20.3</v>
      </c>
      <c r="E23" s="8">
        <v>15.85</v>
      </c>
      <c r="F23" s="8">
        <f t="shared" ref="F23:F24" si="11">((D23-E23)/D23)*100</f>
        <v>21.921182266009858</v>
      </c>
    </row>
    <row r="24" spans="1:6" x14ac:dyDescent="0.25">
      <c r="A24" s="23" t="s">
        <v>2</v>
      </c>
      <c r="B24" s="8">
        <v>4.5599999999999996</v>
      </c>
      <c r="C24" s="8">
        <f t="shared" si="10"/>
        <v>44.718095999999996</v>
      </c>
      <c r="D24" s="8">
        <v>20.87</v>
      </c>
      <c r="E24" s="8">
        <v>16.149999999999999</v>
      </c>
      <c r="F24" s="8">
        <f t="shared" si="11"/>
        <v>22.61619549592718</v>
      </c>
    </row>
    <row r="25" spans="1:6" x14ac:dyDescent="0.25">
      <c r="A25" s="23" t="s">
        <v>2</v>
      </c>
      <c r="B25" s="8">
        <v>3.56</v>
      </c>
      <c r="C25" s="8">
        <f t="shared" si="2"/>
        <v>34.911496</v>
      </c>
      <c r="D25" s="8">
        <v>20.149999999999999</v>
      </c>
      <c r="E25" s="8">
        <v>15.4</v>
      </c>
      <c r="F25" s="8">
        <f t="shared" si="3"/>
        <v>23.573200992555822</v>
      </c>
    </row>
    <row r="26" spans="1:6" x14ac:dyDescent="0.25">
      <c r="A26" s="23" t="s">
        <v>2</v>
      </c>
      <c r="B26" s="8">
        <v>2.1</v>
      </c>
      <c r="C26" s="8">
        <f t="shared" ref="C26:C27" si="12">B26*9.8066</f>
        <v>20.593859999999999</v>
      </c>
      <c r="D26" s="8">
        <v>20.07</v>
      </c>
      <c r="E26" s="8">
        <v>15.13</v>
      </c>
      <c r="F26" s="8">
        <f t="shared" ref="F26:F27" si="13">((D26-E26)/D26)*100</f>
        <v>24.613851519681113</v>
      </c>
    </row>
    <row r="27" spans="1:6" x14ac:dyDescent="0.25">
      <c r="A27" s="23" t="s">
        <v>2</v>
      </c>
      <c r="B27" s="8">
        <v>1.3</v>
      </c>
      <c r="C27" s="8">
        <f t="shared" si="12"/>
        <v>12.74858</v>
      </c>
      <c r="D27" s="8">
        <v>20.8</v>
      </c>
      <c r="E27" s="8">
        <v>15.4</v>
      </c>
      <c r="F27" s="8">
        <f t="shared" si="13"/>
        <v>25.961538461538463</v>
      </c>
    </row>
    <row r="28" spans="1:6" x14ac:dyDescent="0.25">
      <c r="A28" s="23" t="s">
        <v>2</v>
      </c>
      <c r="B28" s="8">
        <v>0.73899999999999999</v>
      </c>
      <c r="C28" s="8">
        <f t="shared" si="2"/>
        <v>7.2470773999999993</v>
      </c>
      <c r="D28" s="8">
        <v>21.44</v>
      </c>
      <c r="E28" s="8">
        <v>15.25</v>
      </c>
      <c r="F28" s="8">
        <f t="shared" si="3"/>
        <v>28.871268656716421</v>
      </c>
    </row>
    <row r="29" spans="1:6" x14ac:dyDescent="0.25">
      <c r="A29" s="23" t="s">
        <v>2</v>
      </c>
      <c r="B29" s="8">
        <v>0.623</v>
      </c>
      <c r="C29" s="8">
        <f t="shared" si="2"/>
        <v>6.1095117999999999</v>
      </c>
      <c r="D29" s="8">
        <v>22.63</v>
      </c>
      <c r="E29" s="8">
        <v>15.95</v>
      </c>
      <c r="F29" s="8">
        <f t="shared" si="3"/>
        <v>29.518338488731771</v>
      </c>
    </row>
    <row r="30" spans="1:6" x14ac:dyDescent="0.25">
      <c r="A30" s="23" t="s">
        <v>2</v>
      </c>
      <c r="B30" s="8">
        <v>0.23400000000000001</v>
      </c>
      <c r="C30" s="8">
        <f t="shared" ref="C30" si="14">B30*9.8066</f>
        <v>2.2947443999999999</v>
      </c>
      <c r="D30" s="8">
        <v>21.07</v>
      </c>
      <c r="E30" s="8">
        <v>14.1</v>
      </c>
      <c r="F30" s="8">
        <f t="shared" ref="F30" si="15">((D30-E30)/D30)*100</f>
        <v>33.080208827717136</v>
      </c>
    </row>
    <row r="31" spans="1:6" ht="15.75" thickBot="1" x14ac:dyDescent="0.3">
      <c r="A31" s="24" t="s">
        <v>2</v>
      </c>
      <c r="B31" s="10">
        <v>9.9000000000000005E-2</v>
      </c>
      <c r="C31" s="10">
        <f t="shared" si="2"/>
        <v>0.97085339999999998</v>
      </c>
      <c r="D31" s="10">
        <v>23.06</v>
      </c>
      <c r="E31" s="10">
        <v>14.51</v>
      </c>
      <c r="F31" s="10">
        <f t="shared" si="3"/>
        <v>37.077189939288807</v>
      </c>
    </row>
    <row r="32" spans="1:6" x14ac:dyDescent="0.25">
      <c r="A32" s="23" t="s">
        <v>3</v>
      </c>
      <c r="B32" s="11">
        <v>4.82</v>
      </c>
      <c r="C32" s="11">
        <f t="shared" si="2"/>
        <v>47.267811999999999</v>
      </c>
      <c r="D32" s="11">
        <v>20.55</v>
      </c>
      <c r="E32" s="11">
        <v>17.2</v>
      </c>
      <c r="F32" s="11">
        <f t="shared" si="3"/>
        <v>16.301703163017038</v>
      </c>
    </row>
    <row r="33" spans="1:6" x14ac:dyDescent="0.25">
      <c r="A33" s="23" t="s">
        <v>3</v>
      </c>
      <c r="B33" s="11">
        <v>4.55</v>
      </c>
      <c r="C33" s="11">
        <f t="shared" si="2"/>
        <v>44.620029999999993</v>
      </c>
      <c r="D33" s="11">
        <v>20</v>
      </c>
      <c r="E33" s="11">
        <v>16.7</v>
      </c>
      <c r="F33" s="11">
        <f t="shared" si="3"/>
        <v>16.500000000000004</v>
      </c>
    </row>
    <row r="34" spans="1:6" x14ac:dyDescent="0.25">
      <c r="A34" s="23" t="s">
        <v>3</v>
      </c>
      <c r="B34" s="11">
        <v>3.24</v>
      </c>
      <c r="C34" s="11">
        <f t="shared" si="2"/>
        <v>31.773384</v>
      </c>
      <c r="D34" s="11">
        <v>21.5</v>
      </c>
      <c r="E34" s="11">
        <v>17.8</v>
      </c>
      <c r="F34" s="11">
        <f t="shared" si="3"/>
        <v>17.20930232558139</v>
      </c>
    </row>
    <row r="35" spans="1:6" x14ac:dyDescent="0.25">
      <c r="A35" s="23" t="s">
        <v>3</v>
      </c>
      <c r="B35" s="11">
        <v>2.7</v>
      </c>
      <c r="C35" s="11">
        <f t="shared" si="2"/>
        <v>26.477820000000001</v>
      </c>
      <c r="D35" s="11">
        <v>20.350000000000001</v>
      </c>
      <c r="E35" s="11">
        <v>16.579999999999998</v>
      </c>
      <c r="F35" s="11">
        <f t="shared" si="3"/>
        <v>18.525798525798539</v>
      </c>
    </row>
    <row r="36" spans="1:6" x14ac:dyDescent="0.25">
      <c r="A36" s="23" t="s">
        <v>3</v>
      </c>
      <c r="B36" s="11">
        <v>2.2559999999999998</v>
      </c>
      <c r="C36" s="11">
        <f t="shared" si="2"/>
        <v>22.123689599999995</v>
      </c>
      <c r="D36" s="11">
        <v>20</v>
      </c>
      <c r="E36" s="11">
        <v>16.23</v>
      </c>
      <c r="F36" s="11">
        <f t="shared" si="3"/>
        <v>18.849999999999998</v>
      </c>
    </row>
    <row r="37" spans="1:6" x14ac:dyDescent="0.25">
      <c r="A37" s="23" t="s">
        <v>3</v>
      </c>
      <c r="B37" s="11">
        <v>1.57</v>
      </c>
      <c r="C37" s="11">
        <f t="shared" ref="C37" si="16">B37*9.8066</f>
        <v>15.396362</v>
      </c>
      <c r="D37" s="11">
        <v>20.43</v>
      </c>
      <c r="E37" s="11">
        <v>16.57</v>
      </c>
      <c r="F37" s="11">
        <f t="shared" ref="F37" si="17">((D37-E37)/D37)*100</f>
        <v>18.893783651492903</v>
      </c>
    </row>
    <row r="38" spans="1:6" x14ac:dyDescent="0.25">
      <c r="A38" s="23" t="s">
        <v>3</v>
      </c>
      <c r="B38" s="11">
        <v>1.0820000000000001</v>
      </c>
      <c r="C38" s="11">
        <f t="shared" si="2"/>
        <v>10.6107412</v>
      </c>
      <c r="D38" s="11">
        <v>21.93</v>
      </c>
      <c r="E38" s="11">
        <v>17.47</v>
      </c>
      <c r="F38" s="11">
        <f t="shared" si="3"/>
        <v>20.337437300501602</v>
      </c>
    </row>
    <row r="39" spans="1:6" x14ac:dyDescent="0.25">
      <c r="A39" s="23" t="s">
        <v>3</v>
      </c>
      <c r="B39" s="11">
        <v>0.85599999999999998</v>
      </c>
      <c r="C39" s="11">
        <f t="shared" si="2"/>
        <v>8.3944495999999997</v>
      </c>
      <c r="D39" s="11">
        <v>20.22</v>
      </c>
      <c r="E39" s="11">
        <v>16.100000000000001</v>
      </c>
      <c r="F39" s="11">
        <f t="shared" si="3"/>
        <v>20.375865479723036</v>
      </c>
    </row>
    <row r="40" spans="1:6" x14ac:dyDescent="0.25">
      <c r="A40" s="23" t="s">
        <v>3</v>
      </c>
      <c r="B40" s="11">
        <v>0.32</v>
      </c>
      <c r="C40" s="11">
        <f t="shared" ref="C40" si="18">B40*9.8066</f>
        <v>3.138112</v>
      </c>
      <c r="D40" s="11">
        <v>20.3</v>
      </c>
      <c r="E40" s="11">
        <v>15.4</v>
      </c>
      <c r="F40" s="11">
        <f t="shared" ref="F40" si="19">((D40-E40)/D40)*100</f>
        <v>24.137931034482758</v>
      </c>
    </row>
    <row r="41" spans="1:6" ht="15.75" thickBot="1" x14ac:dyDescent="0.3">
      <c r="A41" s="24" t="s">
        <v>3</v>
      </c>
      <c r="B41" s="10">
        <v>0.10100000000000001</v>
      </c>
      <c r="C41" s="10">
        <f t="shared" si="2"/>
        <v>0.99046659999999997</v>
      </c>
      <c r="D41" s="10">
        <v>23.22</v>
      </c>
      <c r="E41" s="10">
        <v>16.7</v>
      </c>
      <c r="F41" s="10">
        <f t="shared" si="3"/>
        <v>28.079242032730406</v>
      </c>
    </row>
    <row r="42" spans="1:6" x14ac:dyDescent="0.25">
      <c r="A42" s="23" t="s">
        <v>4</v>
      </c>
      <c r="B42" s="11">
        <v>4.8099999999999996</v>
      </c>
      <c r="C42" s="11">
        <f t="shared" si="2"/>
        <v>47.169745999999996</v>
      </c>
      <c r="D42" s="11">
        <v>22.64</v>
      </c>
      <c r="E42" s="11">
        <v>17.98</v>
      </c>
      <c r="F42" s="11">
        <f t="shared" si="3"/>
        <v>20.583038869257951</v>
      </c>
    </row>
    <row r="43" spans="1:6" x14ac:dyDescent="0.25">
      <c r="A43" s="23" t="s">
        <v>4</v>
      </c>
      <c r="B43" s="11">
        <v>4.2300000000000004</v>
      </c>
      <c r="C43" s="11">
        <f t="shared" ref="C43" si="20">B43*9.8066</f>
        <v>41.481918</v>
      </c>
      <c r="D43" s="11">
        <v>21</v>
      </c>
      <c r="E43" s="11">
        <v>16.5</v>
      </c>
      <c r="F43" s="11">
        <f t="shared" ref="F43" si="21">((D43-E43)/D43)*100</f>
        <v>21.428571428571427</v>
      </c>
    </row>
    <row r="44" spans="1:6" x14ac:dyDescent="0.25">
      <c r="A44" s="23" t="s">
        <v>4</v>
      </c>
      <c r="B44" s="11">
        <v>3.12</v>
      </c>
      <c r="C44" s="11">
        <f t="shared" si="2"/>
        <v>30.596592000000001</v>
      </c>
      <c r="D44" s="11">
        <v>20.170000000000002</v>
      </c>
      <c r="E44" s="11">
        <v>15.7</v>
      </c>
      <c r="F44" s="11">
        <f t="shared" si="3"/>
        <v>22.161626177491335</v>
      </c>
    </row>
    <row r="45" spans="1:6" x14ac:dyDescent="0.25">
      <c r="A45" s="23" t="s">
        <v>4</v>
      </c>
      <c r="B45" s="11">
        <v>2.87</v>
      </c>
      <c r="C45" s="11">
        <f t="shared" si="2"/>
        <v>28.144942</v>
      </c>
      <c r="D45" s="11">
        <v>20.100000000000001</v>
      </c>
      <c r="E45" s="11">
        <v>15.55</v>
      </c>
      <c r="F45" s="11">
        <f t="shared" si="3"/>
        <v>22.636815920398014</v>
      </c>
    </row>
    <row r="46" spans="1:6" x14ac:dyDescent="0.25">
      <c r="A46" s="23" t="s">
        <v>4</v>
      </c>
      <c r="B46" s="11">
        <v>2.1</v>
      </c>
      <c r="C46" s="11">
        <f t="shared" si="2"/>
        <v>20.593859999999999</v>
      </c>
      <c r="D46" s="11">
        <v>21.14</v>
      </c>
      <c r="E46" s="11">
        <v>16.13</v>
      </c>
      <c r="F46" s="11">
        <f t="shared" si="3"/>
        <v>23.699148533585625</v>
      </c>
    </row>
    <row r="47" spans="1:6" x14ac:dyDescent="0.25">
      <c r="A47" s="23" t="s">
        <v>4</v>
      </c>
      <c r="B47" s="11">
        <v>0.97599999999999998</v>
      </c>
      <c r="C47" s="11">
        <f t="shared" si="2"/>
        <v>9.5712415999999987</v>
      </c>
      <c r="D47" s="11">
        <v>21.54</v>
      </c>
      <c r="E47" s="11">
        <v>15.79</v>
      </c>
      <c r="F47" s="11">
        <f t="shared" si="3"/>
        <v>26.694521819870008</v>
      </c>
    </row>
    <row r="48" spans="1:6" x14ac:dyDescent="0.25">
      <c r="A48" s="23" t="s">
        <v>4</v>
      </c>
      <c r="B48" s="11">
        <v>0.748</v>
      </c>
      <c r="C48" s="11">
        <f t="shared" si="2"/>
        <v>7.3353367999999994</v>
      </c>
      <c r="D48" s="11">
        <v>22.3</v>
      </c>
      <c r="E48" s="11">
        <v>15.86</v>
      </c>
      <c r="F48" s="11">
        <f t="shared" si="3"/>
        <v>28.87892376681615</v>
      </c>
    </row>
    <row r="49" spans="1:6" x14ac:dyDescent="0.25">
      <c r="A49" s="23" t="s">
        <v>4</v>
      </c>
      <c r="B49" s="11">
        <v>0.45600000000000002</v>
      </c>
      <c r="C49" s="11">
        <f t="shared" si="2"/>
        <v>4.4718096000000003</v>
      </c>
      <c r="D49" s="11">
        <v>21</v>
      </c>
      <c r="E49" s="11">
        <v>14.7</v>
      </c>
      <c r="F49" s="11">
        <f t="shared" si="3"/>
        <v>30.000000000000004</v>
      </c>
    </row>
    <row r="50" spans="1:6" x14ac:dyDescent="0.25">
      <c r="A50" s="23" t="s">
        <v>4</v>
      </c>
      <c r="B50" s="11">
        <v>0.21</v>
      </c>
      <c r="C50" s="11">
        <f t="shared" si="2"/>
        <v>2.0593859999999999</v>
      </c>
      <c r="D50" s="11">
        <v>22</v>
      </c>
      <c r="E50" s="11">
        <v>14.7</v>
      </c>
      <c r="F50" s="11">
        <f t="shared" si="3"/>
        <v>33.181818181818187</v>
      </c>
    </row>
    <row r="51" spans="1:6" ht="15.75" thickBot="1" x14ac:dyDescent="0.3">
      <c r="A51" s="24" t="s">
        <v>4</v>
      </c>
      <c r="B51" s="10">
        <v>0.1</v>
      </c>
      <c r="C51" s="10">
        <f t="shared" si="2"/>
        <v>0.98065999999999998</v>
      </c>
      <c r="D51" s="10">
        <v>20.13</v>
      </c>
      <c r="E51" s="10">
        <v>13.07</v>
      </c>
      <c r="F51" s="10">
        <f t="shared" si="3"/>
        <v>35.072031793343264</v>
      </c>
    </row>
    <row r="52" spans="1:6" x14ac:dyDescent="0.25">
      <c r="A52" s="23" t="s">
        <v>5</v>
      </c>
      <c r="B52" s="11">
        <v>4.8499999999999996</v>
      </c>
      <c r="C52" s="11">
        <f t="shared" si="2"/>
        <v>47.562009999999994</v>
      </c>
      <c r="D52" s="11">
        <v>22.02</v>
      </c>
      <c r="E52" s="11">
        <v>18.670000000000002</v>
      </c>
      <c r="F52" s="11">
        <f t="shared" si="3"/>
        <v>15.213442325158939</v>
      </c>
    </row>
    <row r="53" spans="1:6" x14ac:dyDescent="0.25">
      <c r="A53" s="23" t="s">
        <v>5</v>
      </c>
      <c r="B53" s="11">
        <v>4.55</v>
      </c>
      <c r="C53" s="11">
        <f t="shared" ref="C53" si="22">B53*9.8066</f>
        <v>44.620029999999993</v>
      </c>
      <c r="D53" s="11">
        <v>21.3</v>
      </c>
      <c r="E53" s="11">
        <v>17.600000000000001</v>
      </c>
      <c r="F53" s="11">
        <f t="shared" ref="F53" si="23">((D53-E53)/D53)*100</f>
        <v>17.370892018779337</v>
      </c>
    </row>
    <row r="54" spans="1:6" x14ac:dyDescent="0.25">
      <c r="A54" s="23" t="s">
        <v>5</v>
      </c>
      <c r="B54" s="11">
        <v>3.99</v>
      </c>
      <c r="C54" s="11">
        <f t="shared" si="2"/>
        <v>39.128334000000002</v>
      </c>
      <c r="D54" s="11">
        <v>20.86</v>
      </c>
      <c r="E54" s="11">
        <v>17.13</v>
      </c>
      <c r="F54" s="11">
        <f t="shared" si="3"/>
        <v>17.881112176414192</v>
      </c>
    </row>
    <row r="55" spans="1:6" x14ac:dyDescent="0.25">
      <c r="A55" s="23" t="s">
        <v>5</v>
      </c>
      <c r="B55" s="11">
        <v>3.4670000000000001</v>
      </c>
      <c r="C55" s="11">
        <f t="shared" si="2"/>
        <v>33.999482199999996</v>
      </c>
      <c r="D55" s="11">
        <v>20.45</v>
      </c>
      <c r="E55" s="11">
        <v>16.899999999999999</v>
      </c>
      <c r="F55" s="11">
        <f t="shared" si="3"/>
        <v>17.35941320293399</v>
      </c>
    </row>
    <row r="56" spans="1:6" x14ac:dyDescent="0.25">
      <c r="A56" s="23" t="s">
        <v>5</v>
      </c>
      <c r="B56" s="11">
        <v>2.98</v>
      </c>
      <c r="C56" s="11">
        <f t="shared" si="2"/>
        <v>29.223668</v>
      </c>
      <c r="D56" s="11">
        <v>20.3</v>
      </c>
      <c r="E56" s="11">
        <v>16.66</v>
      </c>
      <c r="F56" s="11">
        <f t="shared" si="3"/>
        <v>17.931034482758623</v>
      </c>
    </row>
    <row r="57" spans="1:6" x14ac:dyDescent="0.25">
      <c r="A57" s="23" t="s">
        <v>5</v>
      </c>
      <c r="B57" s="11">
        <v>1.89</v>
      </c>
      <c r="C57" s="11">
        <f t="shared" si="2"/>
        <v>18.534473999999999</v>
      </c>
      <c r="D57" s="11">
        <v>20.55</v>
      </c>
      <c r="E57" s="11">
        <v>16.7</v>
      </c>
      <c r="F57" s="11">
        <f t="shared" si="3"/>
        <v>18.73479318734794</v>
      </c>
    </row>
    <row r="58" spans="1:6" x14ac:dyDescent="0.25">
      <c r="A58" s="23" t="s">
        <v>5</v>
      </c>
      <c r="B58" s="11">
        <v>1.224</v>
      </c>
      <c r="C58" s="11">
        <f t="shared" si="2"/>
        <v>12.003278399999999</v>
      </c>
      <c r="D58" s="11">
        <v>20.100000000000001</v>
      </c>
      <c r="E58" s="11">
        <v>16.100000000000001</v>
      </c>
      <c r="F58" s="11">
        <f t="shared" si="3"/>
        <v>19.900497512437809</v>
      </c>
    </row>
    <row r="59" spans="1:6" x14ac:dyDescent="0.25">
      <c r="A59" s="23" t="s">
        <v>5</v>
      </c>
      <c r="B59" s="11">
        <v>0.64</v>
      </c>
      <c r="C59" s="11">
        <f t="shared" si="2"/>
        <v>6.276224</v>
      </c>
      <c r="D59" s="11">
        <v>21.06</v>
      </c>
      <c r="E59" s="11">
        <v>16.399999999999999</v>
      </c>
      <c r="F59" s="11">
        <f t="shared" si="3"/>
        <v>22.127255460588795</v>
      </c>
    </row>
    <row r="60" spans="1:6" x14ac:dyDescent="0.25">
      <c r="A60" s="23" t="s">
        <v>5</v>
      </c>
      <c r="B60" s="11">
        <v>0.214</v>
      </c>
      <c r="C60" s="11">
        <f t="shared" si="2"/>
        <v>2.0986123999999999</v>
      </c>
      <c r="D60" s="11">
        <v>21</v>
      </c>
      <c r="E60" s="11">
        <v>15.8</v>
      </c>
      <c r="F60" s="11">
        <f t="shared" si="3"/>
        <v>24.761904761904756</v>
      </c>
    </row>
    <row r="61" spans="1:6" ht="15.75" thickBot="1" x14ac:dyDescent="0.3">
      <c r="A61" s="24" t="s">
        <v>5</v>
      </c>
      <c r="B61" s="10">
        <v>7.8E-2</v>
      </c>
      <c r="C61" s="10">
        <f t="shared" si="2"/>
        <v>0.76491480000000001</v>
      </c>
      <c r="D61" s="10">
        <v>20.14</v>
      </c>
      <c r="E61" s="10">
        <v>14.88</v>
      </c>
      <c r="F61" s="10">
        <f t="shared" si="3"/>
        <v>26.117179741807345</v>
      </c>
    </row>
    <row r="62" spans="1:6" x14ac:dyDescent="0.25">
      <c r="A62" s="23" t="s">
        <v>6</v>
      </c>
      <c r="B62" s="11">
        <v>4.75</v>
      </c>
      <c r="C62" s="11">
        <f t="shared" ref="C62:C101" si="24">B62*9.8066</f>
        <v>46.58135</v>
      </c>
      <c r="D62" s="11">
        <v>21.06</v>
      </c>
      <c r="E62" s="11">
        <v>17.45</v>
      </c>
      <c r="F62" s="11">
        <f t="shared" ref="F62:F101" si="25">((D62-E62)/D62)*100</f>
        <v>17.141500474833808</v>
      </c>
    </row>
    <row r="63" spans="1:6" x14ac:dyDescent="0.25">
      <c r="A63" s="23" t="s">
        <v>6</v>
      </c>
      <c r="B63" s="11">
        <v>4.13</v>
      </c>
      <c r="C63" s="11">
        <f t="shared" si="24"/>
        <v>40.501258</v>
      </c>
      <c r="D63" s="11">
        <v>20</v>
      </c>
      <c r="E63" s="11">
        <v>16.5</v>
      </c>
      <c r="F63" s="11">
        <f t="shared" si="25"/>
        <v>17.5</v>
      </c>
    </row>
    <row r="64" spans="1:6" x14ac:dyDescent="0.25">
      <c r="A64" s="23" t="s">
        <v>6</v>
      </c>
      <c r="B64" s="11">
        <v>3.57</v>
      </c>
      <c r="C64" s="11">
        <f t="shared" si="24"/>
        <v>35.009561999999995</v>
      </c>
      <c r="D64" s="11">
        <v>20.21</v>
      </c>
      <c r="E64" s="11">
        <v>16.399999999999999</v>
      </c>
      <c r="F64" s="11">
        <f t="shared" si="25"/>
        <v>18.852053438891648</v>
      </c>
    </row>
    <row r="65" spans="1:6" x14ac:dyDescent="0.25">
      <c r="A65" s="23" t="s">
        <v>6</v>
      </c>
      <c r="B65" s="11">
        <v>2.89</v>
      </c>
      <c r="C65" s="11">
        <f t="shared" si="24"/>
        <v>28.341073999999999</v>
      </c>
      <c r="D65" s="11">
        <v>22.33</v>
      </c>
      <c r="E65" s="11">
        <v>17.93</v>
      </c>
      <c r="F65" s="11">
        <f t="shared" si="25"/>
        <v>19.70443349753694</v>
      </c>
    </row>
    <row r="66" spans="1:6" x14ac:dyDescent="0.25">
      <c r="A66" s="23" t="s">
        <v>6</v>
      </c>
      <c r="B66" s="11">
        <v>2.1800000000000002</v>
      </c>
      <c r="C66" s="11">
        <f t="shared" si="24"/>
        <v>21.378388000000001</v>
      </c>
      <c r="D66" s="11">
        <v>21</v>
      </c>
      <c r="E66" s="11">
        <v>16.8</v>
      </c>
      <c r="F66" s="11">
        <f t="shared" si="25"/>
        <v>19.999999999999996</v>
      </c>
    </row>
    <row r="67" spans="1:6" x14ac:dyDescent="0.25">
      <c r="A67" s="23" t="s">
        <v>6</v>
      </c>
      <c r="B67" s="11">
        <v>1.3879999999999999</v>
      </c>
      <c r="C67" s="11">
        <f t="shared" si="24"/>
        <v>13.611560799999998</v>
      </c>
      <c r="D67" s="11">
        <v>21.68</v>
      </c>
      <c r="E67" s="11">
        <v>16.84</v>
      </c>
      <c r="F67" s="11">
        <f t="shared" si="25"/>
        <v>22.324723247232473</v>
      </c>
    </row>
    <row r="68" spans="1:6" x14ac:dyDescent="0.25">
      <c r="A68" s="23" t="s">
        <v>6</v>
      </c>
      <c r="B68" s="11">
        <v>0.67800000000000005</v>
      </c>
      <c r="C68" s="11">
        <f t="shared" si="24"/>
        <v>6.6488747999999998</v>
      </c>
      <c r="D68" s="11">
        <v>21.27</v>
      </c>
      <c r="E68" s="11">
        <v>16.12</v>
      </c>
      <c r="F68" s="11">
        <f t="shared" si="25"/>
        <v>24.212505876821808</v>
      </c>
    </row>
    <row r="69" spans="1:6" x14ac:dyDescent="0.25">
      <c r="A69" s="23" t="s">
        <v>6</v>
      </c>
      <c r="B69" s="11">
        <v>0.34899999999999998</v>
      </c>
      <c r="C69" s="11">
        <f t="shared" si="24"/>
        <v>3.4225033999999996</v>
      </c>
      <c r="D69" s="11">
        <v>21</v>
      </c>
      <c r="E69" s="11">
        <v>15.5</v>
      </c>
      <c r="F69" s="11">
        <f t="shared" si="25"/>
        <v>26.190476190476193</v>
      </c>
    </row>
    <row r="70" spans="1:6" x14ac:dyDescent="0.25">
      <c r="A70" s="23" t="s">
        <v>6</v>
      </c>
      <c r="B70" s="11">
        <v>0.17799999999999999</v>
      </c>
      <c r="C70" s="11">
        <f t="shared" si="24"/>
        <v>1.7455747999999998</v>
      </c>
      <c r="D70" s="11">
        <v>20</v>
      </c>
      <c r="E70" s="11">
        <v>14.2</v>
      </c>
      <c r="F70" s="11">
        <f t="shared" si="25"/>
        <v>29.000000000000004</v>
      </c>
    </row>
    <row r="71" spans="1:6" ht="15.75" thickBot="1" x14ac:dyDescent="0.3">
      <c r="A71" s="24" t="s">
        <v>6</v>
      </c>
      <c r="B71" s="10">
        <v>8.5999999999999993E-2</v>
      </c>
      <c r="C71" s="10">
        <f t="shared" si="24"/>
        <v>0.84336759999999988</v>
      </c>
      <c r="D71" s="10">
        <v>22</v>
      </c>
      <c r="E71" s="10">
        <v>15.11</v>
      </c>
      <c r="F71" s="10">
        <f t="shared" si="25"/>
        <v>31.318181818181824</v>
      </c>
    </row>
    <row r="72" spans="1:6" x14ac:dyDescent="0.25">
      <c r="A72" s="23" t="s">
        <v>7</v>
      </c>
      <c r="B72" s="11">
        <v>4.9800000000000004</v>
      </c>
      <c r="C72" s="11">
        <f t="shared" si="24"/>
        <v>48.836868000000003</v>
      </c>
      <c r="D72" s="11">
        <v>20.41</v>
      </c>
      <c r="E72" s="11">
        <v>16.899999999999999</v>
      </c>
      <c r="F72" s="11">
        <f t="shared" si="25"/>
        <v>17.197452229299369</v>
      </c>
    </row>
    <row r="73" spans="1:6" x14ac:dyDescent="0.25">
      <c r="A73" s="23" t="s">
        <v>7</v>
      </c>
      <c r="B73" s="11">
        <v>4.1760000000000002</v>
      </c>
      <c r="C73" s="11">
        <f t="shared" si="24"/>
        <v>40.952361599999996</v>
      </c>
      <c r="D73" s="11">
        <v>20.45</v>
      </c>
      <c r="E73" s="11">
        <v>16.7</v>
      </c>
      <c r="F73" s="11">
        <f t="shared" si="25"/>
        <v>18.337408312958438</v>
      </c>
    </row>
    <row r="74" spans="1:6" x14ac:dyDescent="0.25">
      <c r="A74" s="23" t="s">
        <v>7</v>
      </c>
      <c r="B74" s="11">
        <v>3.9980000000000002</v>
      </c>
      <c r="C74" s="11">
        <f t="shared" si="24"/>
        <v>39.206786800000003</v>
      </c>
      <c r="D74" s="11">
        <v>20</v>
      </c>
      <c r="E74" s="11">
        <v>16.399999999999999</v>
      </c>
      <c r="F74" s="11">
        <f t="shared" si="25"/>
        <v>18.000000000000007</v>
      </c>
    </row>
    <row r="75" spans="1:6" x14ac:dyDescent="0.25">
      <c r="A75" s="23" t="s">
        <v>7</v>
      </c>
      <c r="B75" s="11">
        <v>3.23</v>
      </c>
      <c r="C75" s="11">
        <f t="shared" si="24"/>
        <v>31.675317999999997</v>
      </c>
      <c r="D75" s="11">
        <v>21.1</v>
      </c>
      <c r="E75" s="11">
        <v>17</v>
      </c>
      <c r="F75" s="11">
        <f t="shared" si="25"/>
        <v>19.431279620853086</v>
      </c>
    </row>
    <row r="76" spans="1:6" x14ac:dyDescent="0.25">
      <c r="A76" s="23" t="s">
        <v>7</v>
      </c>
      <c r="B76" s="11">
        <v>2.3450000000000002</v>
      </c>
      <c r="C76" s="11">
        <f t="shared" si="24"/>
        <v>22.996477000000002</v>
      </c>
      <c r="D76" s="11">
        <v>20.190000000000001</v>
      </c>
      <c r="E76" s="11">
        <v>16</v>
      </c>
      <c r="F76" s="11">
        <f t="shared" si="25"/>
        <v>20.752847944526998</v>
      </c>
    </row>
    <row r="77" spans="1:6" x14ac:dyDescent="0.25">
      <c r="A77" s="23" t="s">
        <v>7</v>
      </c>
      <c r="B77" s="11">
        <v>1.698</v>
      </c>
      <c r="C77" s="11">
        <f t="shared" si="24"/>
        <v>16.6516068</v>
      </c>
      <c r="D77" s="11">
        <v>21</v>
      </c>
      <c r="E77" s="11">
        <v>16.5</v>
      </c>
      <c r="F77" s="11">
        <f t="shared" si="25"/>
        <v>21.428571428571427</v>
      </c>
    </row>
    <row r="78" spans="1:6" x14ac:dyDescent="0.25">
      <c r="A78" s="23" t="s">
        <v>7</v>
      </c>
      <c r="B78" s="11">
        <v>0.95399999999999996</v>
      </c>
      <c r="C78" s="11">
        <f t="shared" si="24"/>
        <v>9.3554963999999998</v>
      </c>
      <c r="D78" s="11">
        <v>21.66</v>
      </c>
      <c r="E78" s="11">
        <v>16.43</v>
      </c>
      <c r="F78" s="11">
        <f t="shared" si="25"/>
        <v>24.14589104339797</v>
      </c>
    </row>
    <row r="79" spans="1:6" x14ac:dyDescent="0.25">
      <c r="A79" s="23" t="s">
        <v>7</v>
      </c>
      <c r="B79" s="11">
        <v>0.76700000000000002</v>
      </c>
      <c r="C79" s="11">
        <f t="shared" si="24"/>
        <v>7.5216621999999997</v>
      </c>
      <c r="D79" s="11">
        <v>21.5</v>
      </c>
      <c r="E79" s="11">
        <v>16</v>
      </c>
      <c r="F79" s="11">
        <f t="shared" si="25"/>
        <v>25.581395348837212</v>
      </c>
    </row>
    <row r="80" spans="1:6" x14ac:dyDescent="0.25">
      <c r="A80" s="23" t="s">
        <v>7</v>
      </c>
      <c r="B80" s="11">
        <v>0.29799999999999999</v>
      </c>
      <c r="C80" s="11">
        <f t="shared" si="24"/>
        <v>2.9223667999999998</v>
      </c>
      <c r="D80" s="11">
        <v>21.08</v>
      </c>
      <c r="E80" s="11">
        <v>15.2</v>
      </c>
      <c r="F80" s="11">
        <f t="shared" si="25"/>
        <v>27.893738140417458</v>
      </c>
    </row>
    <row r="81" spans="1:15" ht="15.75" thickBot="1" x14ac:dyDescent="0.3">
      <c r="A81" s="24" t="s">
        <v>7</v>
      </c>
      <c r="B81" s="10">
        <v>6.2E-2</v>
      </c>
      <c r="C81" s="10">
        <f t="shared" si="24"/>
        <v>0.60800919999999992</v>
      </c>
      <c r="D81" s="10">
        <v>23.04</v>
      </c>
      <c r="E81" s="10">
        <v>14.8</v>
      </c>
      <c r="F81" s="10">
        <f t="shared" si="25"/>
        <v>35.763888888888886</v>
      </c>
    </row>
    <row r="82" spans="1:15" x14ac:dyDescent="0.25">
      <c r="A82" s="23" t="s">
        <v>8</v>
      </c>
      <c r="B82" s="11">
        <v>5.35</v>
      </c>
      <c r="C82" s="11">
        <f t="shared" si="24"/>
        <v>52.465309999999995</v>
      </c>
      <c r="D82" s="11">
        <v>20.149999999999999</v>
      </c>
      <c r="E82" s="11">
        <v>17.100000000000001</v>
      </c>
      <c r="F82" s="11">
        <f>((D82-E82)/D82)*100</f>
        <v>15.136476426798994</v>
      </c>
    </row>
    <row r="83" spans="1:15" x14ac:dyDescent="0.25">
      <c r="A83" s="23" t="s">
        <v>8</v>
      </c>
      <c r="B83" s="11">
        <v>4.83</v>
      </c>
      <c r="C83" s="11">
        <f t="shared" si="24"/>
        <v>47.365877999999995</v>
      </c>
      <c r="D83" s="11">
        <v>20.39</v>
      </c>
      <c r="E83" s="11">
        <v>17.3</v>
      </c>
      <c r="F83" s="11">
        <f t="shared" si="25"/>
        <v>15.154487493869542</v>
      </c>
    </row>
    <row r="84" spans="1:15" x14ac:dyDescent="0.25">
      <c r="A84" s="23" t="s">
        <v>8</v>
      </c>
      <c r="B84" s="11">
        <v>4.2300000000000004</v>
      </c>
      <c r="C84" s="11">
        <f t="shared" si="24"/>
        <v>41.481918</v>
      </c>
      <c r="D84" s="11">
        <v>20.23</v>
      </c>
      <c r="E84" s="11">
        <v>16.899999999999999</v>
      </c>
      <c r="F84" s="11">
        <f t="shared" si="25"/>
        <v>16.460701927829966</v>
      </c>
    </row>
    <row r="85" spans="1:15" x14ac:dyDescent="0.25">
      <c r="A85" s="23" t="s">
        <v>8</v>
      </c>
      <c r="B85" s="11">
        <v>3.87</v>
      </c>
      <c r="C85" s="11">
        <f t="shared" si="24"/>
        <v>37.951541999999996</v>
      </c>
      <c r="D85" s="11">
        <v>20</v>
      </c>
      <c r="E85" s="11">
        <v>16.649999999999999</v>
      </c>
      <c r="F85" s="11">
        <f t="shared" si="25"/>
        <v>16.750000000000007</v>
      </c>
    </row>
    <row r="86" spans="1:15" x14ac:dyDescent="0.25">
      <c r="A86" s="23" t="s">
        <v>8</v>
      </c>
      <c r="B86" s="11">
        <v>2.79</v>
      </c>
      <c r="C86" s="11">
        <f t="shared" si="24"/>
        <v>27.360413999999999</v>
      </c>
      <c r="D86" s="11">
        <v>20.45</v>
      </c>
      <c r="E86" s="11">
        <v>16.97</v>
      </c>
      <c r="F86" s="11">
        <f t="shared" si="25"/>
        <v>17.017114914425431</v>
      </c>
    </row>
    <row r="87" spans="1:15" x14ac:dyDescent="0.25">
      <c r="A87" s="23" t="s">
        <v>8</v>
      </c>
      <c r="B87" s="11">
        <v>1.879</v>
      </c>
      <c r="C87" s="11">
        <f t="shared" si="24"/>
        <v>18.426601399999999</v>
      </c>
      <c r="D87" s="11">
        <v>20.2</v>
      </c>
      <c r="E87" s="11">
        <v>16.399999999999999</v>
      </c>
      <c r="F87" s="11">
        <f t="shared" si="25"/>
        <v>18.811881188118814</v>
      </c>
    </row>
    <row r="88" spans="1:15" x14ac:dyDescent="0.25">
      <c r="A88" s="23" t="s">
        <v>8</v>
      </c>
      <c r="B88" s="11">
        <v>1.27</v>
      </c>
      <c r="C88" s="11">
        <f t="shared" si="24"/>
        <v>12.454381999999999</v>
      </c>
      <c r="D88" s="11">
        <v>20.25</v>
      </c>
      <c r="E88" s="11">
        <v>16.350000000000001</v>
      </c>
      <c r="F88" s="11">
        <f t="shared" si="25"/>
        <v>19.259259259259252</v>
      </c>
      <c r="O88" s="25"/>
    </row>
    <row r="89" spans="1:15" x14ac:dyDescent="0.25">
      <c r="A89" s="23" t="s">
        <v>8</v>
      </c>
      <c r="B89" s="11">
        <v>0.434</v>
      </c>
      <c r="C89" s="11">
        <f t="shared" si="24"/>
        <v>4.2560643999999996</v>
      </c>
      <c r="D89" s="11">
        <v>20.8</v>
      </c>
      <c r="E89" s="11">
        <v>16.36</v>
      </c>
      <c r="F89" s="11">
        <f t="shared" si="25"/>
        <v>21.34615384615385</v>
      </c>
    </row>
    <row r="90" spans="1:15" x14ac:dyDescent="0.25">
      <c r="A90" s="23" t="s">
        <v>8</v>
      </c>
      <c r="B90" s="11">
        <v>0.10199999999999999</v>
      </c>
      <c r="C90" s="11">
        <f t="shared" ref="C90" si="26">B90*9.8066</f>
        <v>1.0002731999999999</v>
      </c>
      <c r="D90" s="11">
        <v>20.51</v>
      </c>
      <c r="E90" s="11">
        <v>14.9</v>
      </c>
      <c r="F90" s="11">
        <f t="shared" ref="F90" si="27">((D90-E90)/D90)*100</f>
        <v>27.352510970258415</v>
      </c>
    </row>
    <row r="91" spans="1:15" ht="15.75" thickBot="1" x14ac:dyDescent="0.3">
      <c r="A91" s="24" t="s">
        <v>8</v>
      </c>
      <c r="B91" s="10">
        <v>7.9000000000000001E-2</v>
      </c>
      <c r="C91" s="10">
        <f t="shared" si="24"/>
        <v>0.7747214</v>
      </c>
      <c r="D91" s="10">
        <v>20</v>
      </c>
      <c r="E91" s="10">
        <v>14.3</v>
      </c>
      <c r="F91" s="10">
        <f t="shared" si="25"/>
        <v>28.499999999999996</v>
      </c>
    </row>
    <row r="92" spans="1:15" x14ac:dyDescent="0.25">
      <c r="A92" s="23" t="s">
        <v>9</v>
      </c>
      <c r="B92" s="11">
        <v>4.76</v>
      </c>
      <c r="C92" s="11">
        <f t="shared" si="24"/>
        <v>46.679415999999996</v>
      </c>
      <c r="D92" s="11">
        <v>20.69</v>
      </c>
      <c r="E92" s="11">
        <v>16.850000000000001</v>
      </c>
      <c r="F92" s="11">
        <f t="shared" si="25"/>
        <v>18.559690671822135</v>
      </c>
    </row>
    <row r="93" spans="1:15" x14ac:dyDescent="0.25">
      <c r="A93" s="23" t="s">
        <v>9</v>
      </c>
      <c r="B93" s="11">
        <v>3.9870000000000001</v>
      </c>
      <c r="C93" s="11">
        <f t="shared" si="24"/>
        <v>39.098914199999996</v>
      </c>
      <c r="D93" s="11">
        <v>20.3</v>
      </c>
      <c r="E93" s="11">
        <v>16.25</v>
      </c>
      <c r="F93" s="11">
        <f t="shared" si="25"/>
        <v>19.95073891625616</v>
      </c>
    </row>
    <row r="94" spans="1:15" x14ac:dyDescent="0.25">
      <c r="A94" s="23" t="s">
        <v>9</v>
      </c>
      <c r="B94" s="11">
        <v>3.3490000000000002</v>
      </c>
      <c r="C94" s="11">
        <f t="shared" si="24"/>
        <v>32.842303399999999</v>
      </c>
      <c r="D94" s="11">
        <v>20.399999999999999</v>
      </c>
      <c r="E94" s="11">
        <v>16.2</v>
      </c>
      <c r="F94" s="11">
        <f t="shared" si="25"/>
        <v>20.588235294117645</v>
      </c>
    </row>
    <row r="95" spans="1:15" x14ac:dyDescent="0.25">
      <c r="A95" s="23" t="s">
        <v>9</v>
      </c>
      <c r="B95" s="11">
        <v>2.1800000000000002</v>
      </c>
      <c r="C95" s="11">
        <f t="shared" si="24"/>
        <v>21.378388000000001</v>
      </c>
      <c r="D95" s="11">
        <v>20.149999999999999</v>
      </c>
      <c r="E95" s="11">
        <v>15.85</v>
      </c>
      <c r="F95" s="11">
        <f t="shared" si="25"/>
        <v>21.339950372208431</v>
      </c>
    </row>
    <row r="96" spans="1:15" x14ac:dyDescent="0.25">
      <c r="A96" s="23" t="s">
        <v>9</v>
      </c>
      <c r="B96" s="11">
        <v>1.7829999999999999</v>
      </c>
      <c r="C96" s="11">
        <f t="shared" si="24"/>
        <v>17.485167799999999</v>
      </c>
      <c r="D96" s="11">
        <v>20</v>
      </c>
      <c r="E96" s="11">
        <v>15.4</v>
      </c>
      <c r="F96" s="11">
        <f t="shared" si="25"/>
        <v>23</v>
      </c>
    </row>
    <row r="97" spans="1:6" x14ac:dyDescent="0.25">
      <c r="A97" s="23" t="s">
        <v>9</v>
      </c>
      <c r="B97" s="11">
        <v>1.28</v>
      </c>
      <c r="C97" s="11">
        <f t="shared" si="24"/>
        <v>12.552448</v>
      </c>
      <c r="D97" s="11">
        <v>20.399999999999999</v>
      </c>
      <c r="E97" s="11">
        <v>15.35</v>
      </c>
      <c r="F97" s="11">
        <f t="shared" si="25"/>
        <v>24.754901960784309</v>
      </c>
    </row>
    <row r="98" spans="1:6" x14ac:dyDescent="0.25">
      <c r="A98" s="23" t="s">
        <v>9</v>
      </c>
      <c r="B98" s="11">
        <v>0.93200000000000005</v>
      </c>
      <c r="C98" s="11">
        <f t="shared" si="24"/>
        <v>9.1397511999999992</v>
      </c>
      <c r="D98" s="11">
        <v>20.22</v>
      </c>
      <c r="E98" s="11">
        <v>15.13</v>
      </c>
      <c r="F98" s="11">
        <f t="shared" si="25"/>
        <v>25.17309594460929</v>
      </c>
    </row>
    <row r="99" spans="1:6" x14ac:dyDescent="0.25">
      <c r="A99" s="23" t="s">
        <v>9</v>
      </c>
      <c r="B99" s="11">
        <v>0.56000000000000005</v>
      </c>
      <c r="C99" s="11">
        <f t="shared" si="24"/>
        <v>5.4916960000000001</v>
      </c>
      <c r="D99" s="11">
        <v>21.15</v>
      </c>
      <c r="E99" s="11">
        <v>15.45</v>
      </c>
      <c r="F99" s="11">
        <f t="shared" si="25"/>
        <v>26.950354609929079</v>
      </c>
    </row>
    <row r="100" spans="1:6" x14ac:dyDescent="0.25">
      <c r="A100" s="23" t="s">
        <v>9</v>
      </c>
      <c r="B100" s="11">
        <v>0.1</v>
      </c>
      <c r="C100" s="11">
        <f t="shared" ref="C100" si="28">B100*9.8066</f>
        <v>0.98065999999999998</v>
      </c>
      <c r="D100" s="11">
        <v>20.63</v>
      </c>
      <c r="E100" s="11">
        <v>13.9</v>
      </c>
      <c r="F100" s="11">
        <f t="shared" ref="F100" si="29">((D100-E100)/D100)*100</f>
        <v>32.622394571013082</v>
      </c>
    </row>
    <row r="101" spans="1:6" ht="15.75" thickBot="1" x14ac:dyDescent="0.3">
      <c r="A101" s="24" t="s">
        <v>9</v>
      </c>
      <c r="B101" s="10">
        <v>8.6999999999999994E-2</v>
      </c>
      <c r="C101" s="10">
        <f t="shared" si="24"/>
        <v>0.85317419999999988</v>
      </c>
      <c r="D101" s="10">
        <v>20.63</v>
      </c>
      <c r="E101" s="10">
        <v>13.6</v>
      </c>
      <c r="F101" s="10">
        <f t="shared" si="25"/>
        <v>34.076587493940863</v>
      </c>
    </row>
    <row r="128" spans="3:6" x14ac:dyDescent="0.25">
      <c r="C128" s="27"/>
      <c r="D128" s="27"/>
      <c r="E128" s="27"/>
      <c r="F128" s="27"/>
    </row>
    <row r="129" spans="3:6" x14ac:dyDescent="0.25">
      <c r="C129" s="27"/>
      <c r="D129" s="27"/>
      <c r="E129" s="27"/>
      <c r="F129" s="27"/>
    </row>
    <row r="130" spans="3:6" x14ac:dyDescent="0.25">
      <c r="C130" s="27"/>
      <c r="D130" s="27"/>
      <c r="E130" s="27"/>
      <c r="F130" s="27"/>
    </row>
    <row r="131" spans="3:6" x14ac:dyDescent="0.25">
      <c r="C131" s="28"/>
      <c r="D131" s="29"/>
      <c r="E131" s="29"/>
      <c r="F131" s="29"/>
    </row>
    <row r="132" spans="3:6" x14ac:dyDescent="0.25">
      <c r="C132" s="28"/>
      <c r="D132" s="29"/>
      <c r="E132" s="29"/>
      <c r="F132" s="29"/>
    </row>
    <row r="133" spans="3:6" x14ac:dyDescent="0.25">
      <c r="C133" s="28"/>
      <c r="D133" s="29"/>
      <c r="E133" s="29"/>
      <c r="F133" s="29"/>
    </row>
    <row r="134" spans="3:6" x14ac:dyDescent="0.25">
      <c r="C134" s="28"/>
      <c r="D134" s="29"/>
      <c r="E134" s="29"/>
      <c r="F134" s="29"/>
    </row>
    <row r="135" spans="3:6" x14ac:dyDescent="0.25">
      <c r="C135" s="27"/>
      <c r="D135" s="30"/>
      <c r="E135" s="30"/>
      <c r="F135" s="30"/>
    </row>
    <row r="136" spans="3:6" x14ac:dyDescent="0.25">
      <c r="C136" s="27"/>
      <c r="D136" s="27"/>
      <c r="E136" s="27"/>
      <c r="F136" s="2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8F282-83B5-4C25-8FD4-48C2BE5A6B7E}">
  <dimension ref="A1:U15"/>
  <sheetViews>
    <sheetView tabSelected="1" workbookViewId="0">
      <selection activeCell="A15" sqref="A15"/>
    </sheetView>
  </sheetViews>
  <sheetFormatPr defaultRowHeight="15" x14ac:dyDescent="0.25"/>
  <cols>
    <col min="1" max="1" width="14.28515625" style="1" customWidth="1"/>
    <col min="2" max="2" width="12.28515625" style="1" bestFit="1" customWidth="1"/>
    <col min="3" max="3" width="10.5703125" style="1" bestFit="1" customWidth="1"/>
    <col min="4" max="4" width="12.28515625" style="1" bestFit="1" customWidth="1"/>
    <col min="5" max="5" width="10.5703125" style="1" bestFit="1" customWidth="1"/>
    <col min="6" max="6" width="12.28515625" style="1" bestFit="1" customWidth="1"/>
    <col min="7" max="7" width="10.5703125" style="1" bestFit="1" customWidth="1"/>
    <col min="8" max="8" width="12.28515625" style="1" bestFit="1" customWidth="1"/>
    <col min="9" max="9" width="10.5703125" style="1" bestFit="1" customWidth="1"/>
    <col min="10" max="10" width="12.28515625" style="1" customWidth="1"/>
    <col min="11" max="11" width="10.5703125" style="1" bestFit="1" customWidth="1"/>
    <col min="12" max="12" width="12.28515625" style="1" bestFit="1" customWidth="1"/>
    <col min="13" max="13" width="10.5703125" style="1" bestFit="1" customWidth="1"/>
    <col min="14" max="14" width="12.28515625" style="1" bestFit="1" customWidth="1"/>
    <col min="15" max="15" width="10.5703125" style="1" bestFit="1" customWidth="1"/>
    <col min="16" max="16" width="12.28515625" style="1" bestFit="1" customWidth="1"/>
    <col min="17" max="17" width="10.5703125" style="1" bestFit="1" customWidth="1"/>
    <col min="18" max="18" width="12.28515625" style="1" bestFit="1" customWidth="1"/>
    <col min="19" max="19" width="10.5703125" style="1" bestFit="1" customWidth="1"/>
    <col min="20" max="20" width="12.28515625" style="1" bestFit="1" customWidth="1"/>
    <col min="21" max="21" width="10.5703125" style="1" bestFit="1" customWidth="1"/>
    <col min="22" max="16384" width="9.140625" style="1"/>
  </cols>
  <sheetData>
    <row r="1" spans="1:21" x14ac:dyDescent="0.25">
      <c r="A1" s="3" t="s">
        <v>21</v>
      </c>
      <c r="B1" s="36" t="s">
        <v>11</v>
      </c>
      <c r="C1" s="36"/>
      <c r="D1" s="36" t="s">
        <v>1</v>
      </c>
      <c r="E1" s="36"/>
      <c r="F1" s="36" t="s">
        <v>2</v>
      </c>
      <c r="G1" s="36"/>
      <c r="H1" s="36" t="s">
        <v>3</v>
      </c>
      <c r="I1" s="36"/>
      <c r="J1" s="36" t="s">
        <v>4</v>
      </c>
      <c r="K1" s="36"/>
      <c r="L1" s="34" t="s">
        <v>5</v>
      </c>
      <c r="M1" s="34"/>
      <c r="N1" s="34" t="s">
        <v>6</v>
      </c>
      <c r="O1" s="34"/>
      <c r="P1" s="34" t="s">
        <v>7</v>
      </c>
      <c r="Q1" s="34"/>
      <c r="R1" s="34" t="s">
        <v>8</v>
      </c>
      <c r="S1" s="34"/>
      <c r="T1" s="34" t="s">
        <v>9</v>
      </c>
      <c r="U1" s="34"/>
    </row>
    <row r="2" spans="1:21" ht="25.5" x14ac:dyDescent="0.25">
      <c r="A2" s="4" t="s">
        <v>15</v>
      </c>
      <c r="B2" s="5" t="s">
        <v>12</v>
      </c>
      <c r="C2" s="5" t="s">
        <v>14</v>
      </c>
      <c r="D2" s="5" t="s">
        <v>12</v>
      </c>
      <c r="E2" s="6" t="s">
        <v>14</v>
      </c>
      <c r="F2" s="5" t="s">
        <v>12</v>
      </c>
      <c r="G2" s="6" t="s">
        <v>14</v>
      </c>
      <c r="H2" s="5" t="s">
        <v>12</v>
      </c>
      <c r="I2" s="6" t="s">
        <v>14</v>
      </c>
      <c r="J2" s="5" t="s">
        <v>12</v>
      </c>
      <c r="K2" s="6" t="s">
        <v>14</v>
      </c>
      <c r="L2" s="5" t="s">
        <v>12</v>
      </c>
      <c r="M2" s="5" t="s">
        <v>14</v>
      </c>
      <c r="N2" s="5" t="s">
        <v>12</v>
      </c>
      <c r="O2" s="5" t="s">
        <v>14</v>
      </c>
      <c r="P2" s="5" t="s">
        <v>12</v>
      </c>
      <c r="Q2" s="5" t="s">
        <v>14</v>
      </c>
      <c r="R2" s="5" t="s">
        <v>12</v>
      </c>
      <c r="S2" s="5" t="s">
        <v>10</v>
      </c>
      <c r="T2" s="5" t="s">
        <v>12</v>
      </c>
      <c r="U2" s="5" t="s">
        <v>14</v>
      </c>
    </row>
    <row r="3" spans="1:21" ht="25.5" x14ac:dyDescent="0.25">
      <c r="A3" s="7" t="s">
        <v>24</v>
      </c>
      <c r="B3" s="19">
        <f>((50000000/C3)^(1/4.954))</f>
        <v>16.53682744434121</v>
      </c>
      <c r="C3" s="2">
        <v>46</v>
      </c>
      <c r="D3" s="19">
        <f>((200000000000/E3)^(1/8.378))</f>
        <v>14.139250028755203</v>
      </c>
      <c r="E3" s="2">
        <v>46</v>
      </c>
      <c r="F3" s="19">
        <f>((800000000000/G3)^(1/7.597))</f>
        <v>22.281488947105448</v>
      </c>
      <c r="G3" s="2">
        <v>46</v>
      </c>
      <c r="H3" s="19">
        <f>((30000000000/I3)^(1/7.176))</f>
        <v>16.916538979776789</v>
      </c>
      <c r="I3" s="2">
        <v>46</v>
      </c>
      <c r="J3" s="19">
        <f>((60000000000/K3)^(1/6.908))</f>
        <v>20.870920636838605</v>
      </c>
      <c r="K3" s="2">
        <v>46</v>
      </c>
      <c r="L3" s="19">
        <f>((300000000000/M3)^(1/8.011))</f>
        <v>16.792327682086391</v>
      </c>
      <c r="M3" s="2">
        <v>46</v>
      </c>
      <c r="N3" s="19">
        <f>((10000000000/O3)^(1/6.666))</f>
        <v>17.811947089531593</v>
      </c>
      <c r="O3" s="2">
        <v>46</v>
      </c>
      <c r="P3" s="19">
        <f>((2000000000/Q3)^(1/6.012))</f>
        <v>18.642508593652309</v>
      </c>
      <c r="Q3" s="2">
        <v>46</v>
      </c>
      <c r="R3" s="19">
        <f>((9000000000/S3)^(1/6.929))</f>
        <v>15.726609750650454</v>
      </c>
      <c r="S3" s="2">
        <v>46</v>
      </c>
      <c r="T3" s="19">
        <f>((40000000000/U3)^(1/6.952))</f>
        <v>19.313478246761722</v>
      </c>
      <c r="U3" s="2">
        <v>46</v>
      </c>
    </row>
    <row r="4" spans="1:21" x14ac:dyDescent="0.25">
      <c r="A4" s="31" t="s">
        <v>22</v>
      </c>
      <c r="B4" s="14">
        <v>15.851272015655585</v>
      </c>
      <c r="C4" s="13">
        <v>53.249837999999997</v>
      </c>
      <c r="D4" s="15">
        <v>13.123486682808705</v>
      </c>
      <c r="E4" s="16">
        <v>61.781579999999998</v>
      </c>
      <c r="F4" s="17">
        <v>21.657882127455675</v>
      </c>
      <c r="G4" s="16">
        <v>59.82025999999999</v>
      </c>
      <c r="H4" s="15">
        <v>16.301703163017038</v>
      </c>
      <c r="I4" s="16">
        <v>47.267811999999999</v>
      </c>
      <c r="J4" s="15">
        <v>20.583038869257951</v>
      </c>
      <c r="K4" s="16">
        <v>47.169745999999996</v>
      </c>
      <c r="L4" s="15">
        <v>15.213442325158939</v>
      </c>
      <c r="M4" s="16">
        <v>47.562009999999994</v>
      </c>
      <c r="N4" s="16">
        <v>17.141500474833808</v>
      </c>
      <c r="O4" s="16">
        <v>46.58135</v>
      </c>
      <c r="P4" s="16">
        <v>17.197452229299369</v>
      </c>
      <c r="Q4" s="16">
        <v>48.836868000000003</v>
      </c>
      <c r="R4" s="16">
        <v>15.136476426798994</v>
      </c>
      <c r="S4" s="16">
        <v>52.465309999999995</v>
      </c>
      <c r="T4" s="16">
        <v>18.559690671822135</v>
      </c>
      <c r="U4" s="16">
        <v>46.679415999999996</v>
      </c>
    </row>
    <row r="5" spans="1:21" x14ac:dyDescent="0.25">
      <c r="A5" s="32"/>
      <c r="B5" s="14">
        <v>17.31898238747555</v>
      </c>
      <c r="C5" s="13">
        <v>41.972248</v>
      </c>
      <c r="D5" s="15">
        <v>13.235294117647056</v>
      </c>
      <c r="E5" s="16">
        <v>50.994320000000002</v>
      </c>
      <c r="F5" s="17">
        <v>21.921182266009858</v>
      </c>
      <c r="G5" s="16">
        <v>50.209792</v>
      </c>
      <c r="H5" s="15">
        <v>16.500000000000004</v>
      </c>
      <c r="I5" s="16">
        <v>44.620029999999993</v>
      </c>
      <c r="J5" s="15">
        <v>21.428571428571427</v>
      </c>
      <c r="K5" s="16">
        <v>41.481918</v>
      </c>
      <c r="L5" s="15">
        <v>17.370892018779337</v>
      </c>
      <c r="M5" s="16">
        <v>44.620029999999993</v>
      </c>
      <c r="N5" s="16">
        <v>17.5</v>
      </c>
      <c r="O5" s="16">
        <v>40.501258</v>
      </c>
      <c r="P5" s="16">
        <v>18.337408312958438</v>
      </c>
      <c r="Q5" s="16">
        <v>40.952361599999996</v>
      </c>
      <c r="R5" s="16">
        <v>15.154487493869542</v>
      </c>
      <c r="S5" s="16">
        <v>47.365877999999995</v>
      </c>
      <c r="T5" s="16">
        <v>19.95073891625616</v>
      </c>
      <c r="U5" s="16">
        <v>39.098914199999996</v>
      </c>
    </row>
    <row r="6" spans="1:21" x14ac:dyDescent="0.25">
      <c r="A6" s="32"/>
      <c r="B6" s="14">
        <v>17.888563049853374</v>
      </c>
      <c r="C6" s="13">
        <v>38.834136000000001</v>
      </c>
      <c r="D6" s="15">
        <v>14.00491400491401</v>
      </c>
      <c r="E6" s="16">
        <v>48.542670000000001</v>
      </c>
      <c r="F6" s="17">
        <v>22.61619549592718</v>
      </c>
      <c r="G6" s="16">
        <v>44.718095999999996</v>
      </c>
      <c r="H6" s="15">
        <v>17.20930232558139</v>
      </c>
      <c r="I6" s="16">
        <v>31.773384</v>
      </c>
      <c r="J6" s="15">
        <v>22.161626177491335</v>
      </c>
      <c r="K6" s="16">
        <v>30.596592000000001</v>
      </c>
      <c r="L6" s="15">
        <v>17.881112176414192</v>
      </c>
      <c r="M6" s="16">
        <v>39.128334000000002</v>
      </c>
      <c r="N6" s="16">
        <v>18.852053438891648</v>
      </c>
      <c r="O6" s="16">
        <v>35.009561999999995</v>
      </c>
      <c r="P6" s="16">
        <v>18.000000000000007</v>
      </c>
      <c r="Q6" s="16">
        <v>39.206786800000003</v>
      </c>
      <c r="R6" s="16">
        <v>16.460701927829966</v>
      </c>
      <c r="S6" s="16">
        <v>41.481918</v>
      </c>
      <c r="T6" s="16">
        <v>20.588235294117645</v>
      </c>
      <c r="U6" s="16">
        <v>32.842303399999999</v>
      </c>
    </row>
    <row r="7" spans="1:21" x14ac:dyDescent="0.25">
      <c r="A7" s="32"/>
      <c r="B7" s="14">
        <v>18.000000000000007</v>
      </c>
      <c r="C7" s="13">
        <v>30.694657999999997</v>
      </c>
      <c r="D7" s="15">
        <v>14.272300469483564</v>
      </c>
      <c r="E7" s="16">
        <v>34.813429999999997</v>
      </c>
      <c r="F7" s="17">
        <v>23.573200992555822</v>
      </c>
      <c r="G7" s="16">
        <v>34.911496</v>
      </c>
      <c r="H7" s="15">
        <v>18.525798525798539</v>
      </c>
      <c r="I7" s="16">
        <v>26.477820000000001</v>
      </c>
      <c r="J7" s="15">
        <v>22.636815920398014</v>
      </c>
      <c r="K7" s="16">
        <v>28.144942</v>
      </c>
      <c r="L7" s="15">
        <v>17.35941320293399</v>
      </c>
      <c r="M7" s="16">
        <v>33.999482199999996</v>
      </c>
      <c r="N7" s="16">
        <v>19.70443349753694</v>
      </c>
      <c r="O7" s="16">
        <v>28.341073999999999</v>
      </c>
      <c r="P7" s="16">
        <v>19.431279620853086</v>
      </c>
      <c r="Q7" s="16">
        <v>31.675317999999997</v>
      </c>
      <c r="R7" s="16">
        <v>16.750000000000007</v>
      </c>
      <c r="S7" s="16">
        <v>37.951541999999996</v>
      </c>
      <c r="T7" s="16">
        <v>21.339950372208431</v>
      </c>
      <c r="U7" s="16">
        <v>21.378388000000001</v>
      </c>
    </row>
    <row r="8" spans="1:21" x14ac:dyDescent="0.25">
      <c r="A8" s="32"/>
      <c r="B8" s="14">
        <v>19.000000000000004</v>
      </c>
      <c r="C8" s="13">
        <v>26.183622</v>
      </c>
      <c r="D8" s="15">
        <v>14.634146341463413</v>
      </c>
      <c r="E8" s="16">
        <v>29.223668</v>
      </c>
      <c r="F8" s="17">
        <v>24.613851519681113</v>
      </c>
      <c r="G8" s="16">
        <v>20.593859999999999</v>
      </c>
      <c r="H8" s="15">
        <v>18.849999999999998</v>
      </c>
      <c r="I8" s="16">
        <v>22.123689599999995</v>
      </c>
      <c r="J8" s="15">
        <v>23.699148533585625</v>
      </c>
      <c r="K8" s="16">
        <v>20.593859999999999</v>
      </c>
      <c r="L8" s="15">
        <v>17.931034482758623</v>
      </c>
      <c r="M8" s="16">
        <v>29.223668</v>
      </c>
      <c r="N8" s="16">
        <v>19.999999999999996</v>
      </c>
      <c r="O8" s="16">
        <v>21.378388000000001</v>
      </c>
      <c r="P8" s="16">
        <v>20.752847944526998</v>
      </c>
      <c r="Q8" s="16">
        <v>22.996477000000002</v>
      </c>
      <c r="R8" s="16">
        <v>17.017114914425431</v>
      </c>
      <c r="S8" s="16">
        <v>27.360413999999999</v>
      </c>
      <c r="T8" s="16">
        <v>23</v>
      </c>
      <c r="U8" s="16">
        <v>17.485167799999999</v>
      </c>
    </row>
    <row r="9" spans="1:21" ht="15" customHeight="1" x14ac:dyDescent="0.25">
      <c r="A9" s="32"/>
      <c r="B9" s="18">
        <v>20.45</v>
      </c>
      <c r="C9" s="13">
        <v>18.338342000000001</v>
      </c>
      <c r="D9" s="18">
        <v>16.180758017492707</v>
      </c>
      <c r="E9" s="18">
        <v>10.983392</v>
      </c>
      <c r="F9" s="18">
        <v>25.961538461538463</v>
      </c>
      <c r="G9" s="18">
        <v>12.74858</v>
      </c>
      <c r="H9" s="18">
        <v>18.893783651492903</v>
      </c>
      <c r="I9" s="18">
        <v>15.396362</v>
      </c>
      <c r="J9" s="18">
        <v>26.694521819870008</v>
      </c>
      <c r="K9" s="18">
        <v>9.5712415999999987</v>
      </c>
      <c r="L9" s="18">
        <v>18.73479318734794</v>
      </c>
      <c r="M9" s="18">
        <v>18.534473999999999</v>
      </c>
      <c r="N9" s="18">
        <v>22.324723247232473</v>
      </c>
      <c r="O9" s="18">
        <v>13.611560799999998</v>
      </c>
      <c r="P9" s="18">
        <v>21.428571428571427</v>
      </c>
      <c r="Q9" s="18">
        <v>16.6516068</v>
      </c>
      <c r="R9" s="18">
        <v>18.811881188118814</v>
      </c>
      <c r="S9" s="18">
        <v>18.426601399999999</v>
      </c>
      <c r="T9" s="18">
        <v>24.754901960784309</v>
      </c>
      <c r="U9" s="18">
        <v>12.552448</v>
      </c>
    </row>
    <row r="10" spans="1:21" x14ac:dyDescent="0.25">
      <c r="A10" s="32"/>
      <c r="B10" s="18">
        <v>24.201596806387222</v>
      </c>
      <c r="C10" s="13">
        <v>8.3159967999999989</v>
      </c>
      <c r="D10" s="18">
        <v>16.831683168316825</v>
      </c>
      <c r="E10" s="18">
        <v>9.9046659999999989</v>
      </c>
      <c r="F10" s="18">
        <v>28.871268656716421</v>
      </c>
      <c r="G10" s="18">
        <v>7.2470773999999993</v>
      </c>
      <c r="H10" s="18">
        <v>20.337437300501602</v>
      </c>
      <c r="I10" s="18">
        <v>10.6107412</v>
      </c>
      <c r="J10" s="18">
        <v>28.87892376681615</v>
      </c>
      <c r="K10" s="18">
        <v>7.3353367999999994</v>
      </c>
      <c r="L10" s="18">
        <v>19.900497512437809</v>
      </c>
      <c r="M10" s="18">
        <v>12.003278399999999</v>
      </c>
      <c r="N10" s="18">
        <v>24.212505876821808</v>
      </c>
      <c r="O10" s="18">
        <v>6.6488747999999998</v>
      </c>
      <c r="P10" s="18">
        <v>24.14589104339797</v>
      </c>
      <c r="Q10" s="18">
        <v>9.3554963999999998</v>
      </c>
      <c r="R10" s="18">
        <v>19.259259259259252</v>
      </c>
      <c r="S10" s="18">
        <v>12.454381999999999</v>
      </c>
      <c r="T10" s="18">
        <v>25.17309594460929</v>
      </c>
      <c r="U10" s="18">
        <v>9.1397511999999992</v>
      </c>
    </row>
    <row r="11" spans="1:21" x14ac:dyDescent="0.25">
      <c r="A11" s="32"/>
      <c r="B11" s="18">
        <v>27.218344965104684</v>
      </c>
      <c r="C11" s="13">
        <v>3.1675317999999999</v>
      </c>
      <c r="D11" s="18">
        <v>17.270992366412219</v>
      </c>
      <c r="E11" s="18">
        <v>7.0411387999999997</v>
      </c>
      <c r="F11" s="18">
        <v>29.518338488731771</v>
      </c>
      <c r="G11" s="18">
        <v>6.1095117999999999</v>
      </c>
      <c r="H11" s="18">
        <v>20.375865479723036</v>
      </c>
      <c r="I11" s="18">
        <v>8.3944495999999997</v>
      </c>
      <c r="J11" s="18">
        <v>30.000000000000004</v>
      </c>
      <c r="K11" s="18">
        <v>4.4718096000000003</v>
      </c>
      <c r="L11" s="18">
        <v>22.127255460588795</v>
      </c>
      <c r="M11" s="18">
        <v>6.276224</v>
      </c>
      <c r="N11" s="18">
        <v>26.190476190476193</v>
      </c>
      <c r="O11" s="18">
        <v>3.4225033999999996</v>
      </c>
      <c r="P11" s="18">
        <v>25.581395348837212</v>
      </c>
      <c r="Q11" s="18">
        <v>7.5216621999999997</v>
      </c>
      <c r="R11" s="18">
        <v>21.34615384615385</v>
      </c>
      <c r="S11" s="18">
        <v>4.2560643999999996</v>
      </c>
      <c r="T11" s="18">
        <v>26.950354609929079</v>
      </c>
      <c r="U11" s="18">
        <v>5.4916960000000001</v>
      </c>
    </row>
    <row r="12" spans="1:21" x14ac:dyDescent="0.25">
      <c r="A12" s="32"/>
      <c r="B12" s="18">
        <v>36.453201970443352</v>
      </c>
      <c r="C12" s="13">
        <v>1.0100798</v>
      </c>
      <c r="D12" s="18">
        <v>18.840579710144922</v>
      </c>
      <c r="E12" s="18">
        <v>3.1773384</v>
      </c>
      <c r="F12" s="18">
        <v>33.080208827717136</v>
      </c>
      <c r="G12" s="18">
        <v>2.2947443999999999</v>
      </c>
      <c r="H12" s="18">
        <v>24.137931034482758</v>
      </c>
      <c r="I12" s="18">
        <v>3.138112</v>
      </c>
      <c r="J12" s="18">
        <v>33.181818181818187</v>
      </c>
      <c r="K12" s="18">
        <v>2.0593859999999999</v>
      </c>
      <c r="L12" s="18">
        <v>24.761904761904756</v>
      </c>
      <c r="M12" s="18">
        <v>2.0986123999999999</v>
      </c>
      <c r="N12" s="18">
        <v>29.000000000000004</v>
      </c>
      <c r="O12" s="18">
        <v>1.7455747999999998</v>
      </c>
      <c r="P12" s="18">
        <v>27.893738140417458</v>
      </c>
      <c r="Q12" s="18">
        <v>2.9223667999999998</v>
      </c>
      <c r="R12" s="18">
        <v>27.352510970258415</v>
      </c>
      <c r="S12" s="18">
        <v>1.0002731999999999</v>
      </c>
      <c r="T12" s="18">
        <v>32.622394571013082</v>
      </c>
      <c r="U12" s="18">
        <v>0.98065999999999998</v>
      </c>
    </row>
    <row r="13" spans="1:21" x14ac:dyDescent="0.25">
      <c r="A13" s="33"/>
      <c r="B13" s="18">
        <v>38.916256157635473</v>
      </c>
      <c r="C13" s="13">
        <v>0.76491480000000001</v>
      </c>
      <c r="D13" s="18">
        <v>21.670428893905182</v>
      </c>
      <c r="E13" s="18">
        <v>0.93162699999999998</v>
      </c>
      <c r="F13" s="18">
        <v>37.077189939288807</v>
      </c>
      <c r="G13" s="18">
        <v>0.97085339999999998</v>
      </c>
      <c r="H13" s="18">
        <v>28.079242032730406</v>
      </c>
      <c r="I13" s="18">
        <v>0.99046659999999997</v>
      </c>
      <c r="J13" s="18">
        <v>35.072031793343264</v>
      </c>
      <c r="K13" s="18">
        <v>0.98065999999999998</v>
      </c>
      <c r="L13" s="18">
        <v>26.117179741807345</v>
      </c>
      <c r="M13" s="18">
        <v>0.76491480000000001</v>
      </c>
      <c r="N13" s="18">
        <v>31.318181818181824</v>
      </c>
      <c r="O13" s="18">
        <v>0.84336759999999988</v>
      </c>
      <c r="P13" s="18">
        <v>35.763888888888886</v>
      </c>
      <c r="Q13" s="18">
        <v>0.60800919999999992</v>
      </c>
      <c r="R13" s="18">
        <v>28.499999999999996</v>
      </c>
      <c r="S13" s="18">
        <v>0.7747214</v>
      </c>
      <c r="T13" s="18">
        <v>34.076587493940863</v>
      </c>
      <c r="U13" s="18">
        <v>0.85317419999999988</v>
      </c>
    </row>
    <row r="14" spans="1:21" ht="25.5" x14ac:dyDescent="0.25">
      <c r="A14" s="7" t="s">
        <v>23</v>
      </c>
      <c r="B14" s="19">
        <f>((50000000/C14)^(1/4.954))</f>
        <v>35.817200990204796</v>
      </c>
      <c r="C14" s="12">
        <v>1</v>
      </c>
      <c r="D14" s="19">
        <f>((200000000000/E14)^(1/8.378))</f>
        <v>22.330247166017902</v>
      </c>
      <c r="E14" s="2">
        <v>1</v>
      </c>
      <c r="F14" s="19">
        <f>((800000000000/G14)^(1/7.597))</f>
        <v>36.882005675922962</v>
      </c>
      <c r="G14" s="2">
        <v>1</v>
      </c>
      <c r="H14" s="19">
        <f>((30000000000/I14)^(1/7.176))</f>
        <v>28.841807333980647</v>
      </c>
      <c r="I14" s="2">
        <v>1</v>
      </c>
      <c r="J14" s="19">
        <f>((60000000000/K14)^(1/6.908))</f>
        <v>36.328036872981635</v>
      </c>
      <c r="K14" s="2">
        <v>1</v>
      </c>
      <c r="L14" s="19">
        <f>((300000000000/M14)^(1/8.011))</f>
        <v>27.081345336858281</v>
      </c>
      <c r="M14" s="2">
        <v>1</v>
      </c>
      <c r="N14" s="19">
        <f>((10000000000/O14)^(1/6.666))</f>
        <v>31.633701700883211</v>
      </c>
      <c r="O14" s="2">
        <v>1</v>
      </c>
      <c r="P14" s="19">
        <f>((2000000000/Q14)^(1/6.012))</f>
        <v>35.243376622018701</v>
      </c>
      <c r="Q14" s="2">
        <v>1</v>
      </c>
      <c r="R14" s="19">
        <f>((9000000000/S14)^(1/6.929))</f>
        <v>27.327879432433285</v>
      </c>
      <c r="S14" s="2">
        <v>1</v>
      </c>
      <c r="T14" s="19">
        <f>((40000000000/U14)^(1/6.952))</f>
        <v>33.499428501751645</v>
      </c>
      <c r="U14" s="2">
        <v>1</v>
      </c>
    </row>
    <row r="15" spans="1:21" ht="25.5" x14ac:dyDescent="0.25">
      <c r="A15" s="7" t="s">
        <v>25</v>
      </c>
      <c r="B15" s="35">
        <f>B14-B3</f>
        <v>19.280373545863586</v>
      </c>
      <c r="C15" s="35"/>
      <c r="D15" s="35">
        <f>D14-D3</f>
        <v>8.1909971372626984</v>
      </c>
      <c r="E15" s="35"/>
      <c r="F15" s="35">
        <f>F14-F3</f>
        <v>14.600516728817514</v>
      </c>
      <c r="G15" s="35"/>
      <c r="H15" s="35">
        <f>H14-H3</f>
        <v>11.925268354203858</v>
      </c>
      <c r="I15" s="35"/>
      <c r="J15" s="35">
        <f>J14-J3</f>
        <v>15.45711623614303</v>
      </c>
      <c r="K15" s="35"/>
      <c r="L15" s="35">
        <f>L14-L3</f>
        <v>10.289017654771889</v>
      </c>
      <c r="M15" s="35"/>
      <c r="N15" s="35">
        <f>N14-N3</f>
        <v>13.821754611351619</v>
      </c>
      <c r="O15" s="35"/>
      <c r="P15" s="35">
        <f>P14-P3</f>
        <v>16.600868028366392</v>
      </c>
      <c r="Q15" s="35"/>
      <c r="R15" s="35">
        <f>R14-R3</f>
        <v>11.601269681782831</v>
      </c>
      <c r="S15" s="35"/>
      <c r="T15" s="35">
        <f>T14-T3</f>
        <v>14.185950254989923</v>
      </c>
      <c r="U15" s="35"/>
    </row>
  </sheetData>
  <mergeCells count="21">
    <mergeCell ref="T1:U1"/>
    <mergeCell ref="T15:U15"/>
    <mergeCell ref="N1:O1"/>
    <mergeCell ref="B15:C15"/>
    <mergeCell ref="D15:E15"/>
    <mergeCell ref="F15:G15"/>
    <mergeCell ref="H15:I15"/>
    <mergeCell ref="J15:K15"/>
    <mergeCell ref="L15:M15"/>
    <mergeCell ref="N15:O15"/>
    <mergeCell ref="B1:C1"/>
    <mergeCell ref="D1:E1"/>
    <mergeCell ref="F1:G1"/>
    <mergeCell ref="H1:I1"/>
    <mergeCell ref="J1:K1"/>
    <mergeCell ref="L1:M1"/>
    <mergeCell ref="A4:A13"/>
    <mergeCell ref="P1:Q1"/>
    <mergeCell ref="P15:Q15"/>
    <mergeCell ref="R1:S1"/>
    <mergeCell ref="R15:S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Measures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Nandi</dc:creator>
  <cp:lastModifiedBy>Oscar R. K. Montedo</cp:lastModifiedBy>
  <cp:lastPrinted>2021-11-11T10:44:50Z</cp:lastPrinted>
  <dcterms:created xsi:type="dcterms:W3CDTF">2021-06-27T22:39:34Z</dcterms:created>
  <dcterms:modified xsi:type="dcterms:W3CDTF">2023-02-01T13:38:56Z</dcterms:modified>
</cp:coreProperties>
</file>