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qy\Research\Brown AQY-RE-22-008.R2\In Copy-Edit\"/>
    </mc:Choice>
  </mc:AlternateContent>
  <xr:revisionPtr revIDLastSave="0" documentId="8_{89DB5A4E-0E60-40A3-A0FC-249E24E18A21}" xr6:coauthVersionLast="47" xr6:coauthVersionMax="47" xr10:uidLastSave="{00000000-0000-0000-0000-000000000000}"/>
  <bookViews>
    <workbookView xWindow="-120" yWindow="-120" windowWidth="29040" windowHeight="15720" xr2:uid="{D1193374-8EE7-48EB-9FF3-3AE69DC1C5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F41" i="1"/>
  <c r="H41" i="1"/>
  <c r="J41" i="1"/>
  <c r="L41" i="1"/>
  <c r="N41" i="1"/>
  <c r="P41" i="1"/>
  <c r="R41" i="1"/>
  <c r="T41" i="1"/>
  <c r="V41" i="1"/>
  <c r="X41" i="1"/>
  <c r="Z41" i="1"/>
  <c r="AB41" i="1"/>
  <c r="AD41" i="1"/>
  <c r="AF41" i="1"/>
  <c r="AH41" i="1"/>
  <c r="AJ41" i="1"/>
  <c r="AL41" i="1"/>
  <c r="AM41" i="1"/>
  <c r="AN41" i="1"/>
  <c r="D42" i="1"/>
  <c r="F42" i="1"/>
  <c r="H42" i="1"/>
  <c r="J42" i="1"/>
  <c r="L42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B41" i="1"/>
  <c r="B42" i="1"/>
  <c r="B37" i="1"/>
  <c r="D37" i="1"/>
  <c r="N37" i="1"/>
  <c r="P37" i="1"/>
  <c r="J37" i="1"/>
  <c r="L37" i="1"/>
  <c r="H37" i="1"/>
  <c r="Z37" i="1"/>
  <c r="AB37" i="1"/>
  <c r="X37" i="1"/>
  <c r="T37" i="1"/>
  <c r="R37" i="1"/>
  <c r="V37" i="1"/>
  <c r="AL37" i="1"/>
  <c r="AN37" i="1"/>
  <c r="AH37" i="1"/>
  <c r="AJ37" i="1"/>
  <c r="AD37" i="1"/>
  <c r="AF37" i="1"/>
  <c r="B38" i="1"/>
  <c r="D38" i="1"/>
  <c r="N38" i="1"/>
  <c r="P38" i="1"/>
  <c r="J38" i="1"/>
  <c r="L38" i="1"/>
  <c r="H38" i="1"/>
  <c r="Z38" i="1"/>
  <c r="AB38" i="1"/>
  <c r="X38" i="1"/>
  <c r="T38" i="1"/>
  <c r="R38" i="1"/>
  <c r="V38" i="1"/>
  <c r="AL38" i="1"/>
  <c r="AN38" i="1"/>
  <c r="AH38" i="1"/>
  <c r="AJ38" i="1"/>
  <c r="AD38" i="1"/>
  <c r="AF38" i="1"/>
  <c r="G39" i="1"/>
  <c r="B39" i="1"/>
  <c r="C39" i="1"/>
  <c r="D39" i="1"/>
  <c r="E39" i="1"/>
  <c r="N39" i="1"/>
  <c r="O39" i="1"/>
  <c r="P39" i="1"/>
  <c r="Q39" i="1"/>
  <c r="J39" i="1"/>
  <c r="K39" i="1"/>
  <c r="L39" i="1"/>
  <c r="M39" i="1"/>
  <c r="H39" i="1"/>
  <c r="I39" i="1"/>
  <c r="Z39" i="1"/>
  <c r="AA39" i="1"/>
  <c r="AB39" i="1"/>
  <c r="AC39" i="1"/>
  <c r="X39" i="1"/>
  <c r="T39" i="1"/>
  <c r="R39" i="1"/>
  <c r="V39" i="1"/>
  <c r="W39" i="1"/>
  <c r="AL39" i="1"/>
  <c r="AM39" i="1"/>
  <c r="AN39" i="1"/>
  <c r="AO39" i="1"/>
  <c r="AH39" i="1"/>
  <c r="AI39" i="1"/>
  <c r="AJ39" i="1"/>
  <c r="AK39" i="1"/>
  <c r="AD39" i="1"/>
  <c r="AE39" i="1"/>
  <c r="AF39" i="1"/>
  <c r="AG39" i="1"/>
  <c r="B40" i="1"/>
  <c r="D40" i="1"/>
  <c r="N40" i="1"/>
  <c r="P40" i="1"/>
  <c r="J40" i="1"/>
  <c r="L40" i="1"/>
  <c r="H40" i="1"/>
  <c r="Z40" i="1"/>
  <c r="AB40" i="1"/>
  <c r="X40" i="1"/>
  <c r="T40" i="1"/>
  <c r="R40" i="1"/>
  <c r="V40" i="1"/>
  <c r="AL40" i="1"/>
  <c r="AN40" i="1"/>
  <c r="AH40" i="1"/>
  <c r="AJ40" i="1"/>
  <c r="AD40" i="1"/>
  <c r="AF40" i="1"/>
  <c r="F40" i="1"/>
  <c r="F38" i="1"/>
  <c r="F37" i="1"/>
  <c r="N30" i="1"/>
  <c r="L30" i="1"/>
  <c r="Z30" i="1"/>
  <c r="AB30" i="1"/>
  <c r="AC12" i="1" s="1"/>
  <c r="AC38" i="1" s="1"/>
  <c r="T30" i="1"/>
  <c r="T33" i="1" s="1"/>
  <c r="U32" i="1" s="1"/>
  <c r="AN30" i="1"/>
  <c r="AH30" i="1"/>
  <c r="AI12" i="1" s="1"/>
  <c r="AI38" i="1" s="1"/>
  <c r="P30" i="1"/>
  <c r="H30" i="1"/>
  <c r="I12" i="1" s="1"/>
  <c r="I38" i="1" s="1"/>
  <c r="X30" i="1"/>
  <c r="Y22" i="1" s="1"/>
  <c r="R30" i="1"/>
  <c r="V30" i="1"/>
  <c r="AJ30" i="1"/>
  <c r="AF30" i="1"/>
  <c r="AF33" i="1" s="1"/>
  <c r="AG32" i="1" s="1"/>
  <c r="AG34" i="1" s="1"/>
  <c r="F30" i="1"/>
  <c r="F39" i="1"/>
  <c r="AD30" i="1"/>
  <c r="P33" i="1"/>
  <c r="Q31" i="1" s="1"/>
  <c r="AL30" i="1"/>
  <c r="AL33" i="1" s="1"/>
  <c r="AM32" i="1" s="1"/>
  <c r="AM34" i="1" s="1"/>
  <c r="J30" i="1"/>
  <c r="K12" i="1" s="1"/>
  <c r="K38" i="1" s="1"/>
  <c r="D30" i="1"/>
  <c r="D33" i="1" s="1"/>
  <c r="B30" i="1"/>
  <c r="C22" i="1" s="1"/>
  <c r="Y12" i="1" l="1"/>
  <c r="Y38" i="1" s="1"/>
  <c r="AK12" i="1"/>
  <c r="AK38" i="1" s="1"/>
  <c r="W12" i="1"/>
  <c r="W38" i="1" s="1"/>
  <c r="N33" i="1"/>
  <c r="O32" i="1" s="1"/>
  <c r="O34" i="1" s="1"/>
  <c r="O12" i="1"/>
  <c r="O38" i="1" s="1"/>
  <c r="AA12" i="1"/>
  <c r="AA38" i="1" s="1"/>
  <c r="U12" i="1"/>
  <c r="U38" i="1" s="1"/>
  <c r="Q12" i="1"/>
  <c r="Q38" i="1" s="1"/>
  <c r="AO12" i="1"/>
  <c r="AO38" i="1" s="1"/>
  <c r="AM12" i="1"/>
  <c r="AM38" i="1" s="1"/>
  <c r="E12" i="1"/>
  <c r="E38" i="1" s="1"/>
  <c r="C12" i="1"/>
  <c r="C38" i="1" s="1"/>
  <c r="AG12" i="1"/>
  <c r="AG38" i="1" s="1"/>
  <c r="AE12" i="1"/>
  <c r="AE38" i="1" s="1"/>
  <c r="S12" i="1"/>
  <c r="S38" i="1" s="1"/>
  <c r="M12" i="1"/>
  <c r="M38" i="1" s="1"/>
  <c r="G12" i="1"/>
  <c r="G38" i="1" s="1"/>
  <c r="AC27" i="1"/>
  <c r="G9" i="1"/>
  <c r="E22" i="1"/>
  <c r="C25" i="1"/>
  <c r="C24" i="1"/>
  <c r="G7" i="1"/>
  <c r="G40" i="1" s="1"/>
  <c r="G20" i="1"/>
  <c r="G22" i="1"/>
  <c r="G14" i="1"/>
  <c r="G41" i="1" s="1"/>
  <c r="G6" i="1"/>
  <c r="G42" i="1" s="1"/>
  <c r="G21" i="1"/>
  <c r="G19" i="1"/>
  <c r="AK8" i="1"/>
  <c r="AK42" i="1" s="1"/>
  <c r="C19" i="1"/>
  <c r="W7" i="1"/>
  <c r="W40" i="1" s="1"/>
  <c r="C9" i="1"/>
  <c r="E6" i="1"/>
  <c r="W9" i="1"/>
  <c r="S22" i="1"/>
  <c r="U11" i="1"/>
  <c r="Y4" i="1"/>
  <c r="AK7" i="1"/>
  <c r="AK40" i="1" s="1"/>
  <c r="AO6" i="1"/>
  <c r="O8" i="1"/>
  <c r="Y10" i="1"/>
  <c r="O13" i="1"/>
  <c r="I8" i="1"/>
  <c r="U18" i="1"/>
  <c r="U39" i="1" s="1"/>
  <c r="AK22" i="1"/>
  <c r="O7" i="1"/>
  <c r="O40" i="1" s="1"/>
  <c r="E7" i="1"/>
  <c r="W20" i="1"/>
  <c r="O19" i="1"/>
  <c r="AK4" i="1"/>
  <c r="W6" i="1"/>
  <c r="K7" i="1"/>
  <c r="E9" i="1"/>
  <c r="E11" i="1"/>
  <c r="AE13" i="1"/>
  <c r="O22" i="1"/>
  <c r="S5" i="1"/>
  <c r="AK9" i="1"/>
  <c r="E19" i="1"/>
  <c r="S6" i="1"/>
  <c r="W8" i="1"/>
  <c r="O9" i="1"/>
  <c r="O11" i="1"/>
  <c r="O41" i="1" s="1"/>
  <c r="S18" i="1"/>
  <c r="S39" i="1" s="1"/>
  <c r="W19" i="1"/>
  <c r="E28" i="1"/>
  <c r="AA22" i="1"/>
  <c r="AE28" i="1"/>
  <c r="W11" i="1"/>
  <c r="W41" i="1" s="1"/>
  <c r="AK20" i="1"/>
  <c r="AA9" i="1"/>
  <c r="AE10" i="1"/>
  <c r="AK11" i="1"/>
  <c r="AK41" i="1" s="1"/>
  <c r="AK19" i="1"/>
  <c r="AE21" i="1"/>
  <c r="W22" i="1"/>
  <c r="AA6" i="1"/>
  <c r="AA4" i="1"/>
  <c r="AA41" i="1" s="1"/>
  <c r="K9" i="1"/>
  <c r="AE11" i="1"/>
  <c r="AE41" i="1" s="1"/>
  <c r="U9" i="1"/>
  <c r="C6" i="1"/>
  <c r="C42" i="1" s="1"/>
  <c r="U6" i="1"/>
  <c r="AE7" i="1"/>
  <c r="AE8" i="1"/>
  <c r="C11" i="1"/>
  <c r="U14" i="1"/>
  <c r="U41" i="1" s="1"/>
  <c r="AE19" i="1"/>
  <c r="AA7" i="1"/>
  <c r="AA40" i="1" s="1"/>
  <c r="E8" i="1"/>
  <c r="U8" i="1"/>
  <c r="I9" i="1"/>
  <c r="C14" i="1"/>
  <c r="AA19" i="1"/>
  <c r="C20" i="1"/>
  <c r="AI20" i="1"/>
  <c r="E25" i="1"/>
  <c r="E26" i="1"/>
  <c r="I6" i="1"/>
  <c r="I42" i="1" s="1"/>
  <c r="C7" i="1"/>
  <c r="C40" i="1" s="1"/>
  <c r="AE9" i="1"/>
  <c r="E14" i="1"/>
  <c r="E41" i="1" s="1"/>
  <c r="E20" i="1"/>
  <c r="S4" i="1"/>
  <c r="S7" i="1"/>
  <c r="AI8" i="1"/>
  <c r="AI42" i="1" s="1"/>
  <c r="M9" i="1"/>
  <c r="S9" i="1"/>
  <c r="M10" i="1"/>
  <c r="Y14" i="1"/>
  <c r="S19" i="1"/>
  <c r="AM6" i="1"/>
  <c r="M7" i="1"/>
  <c r="K8" i="1"/>
  <c r="M11" i="1"/>
  <c r="K14" i="1"/>
  <c r="S14" i="1"/>
  <c r="U20" i="1"/>
  <c r="K27" i="1"/>
  <c r="Y20" i="1"/>
  <c r="Y6" i="1"/>
  <c r="AI7" i="1"/>
  <c r="M8" i="1"/>
  <c r="S8" i="1"/>
  <c r="AI9" i="1"/>
  <c r="M19" i="1"/>
  <c r="S20" i="1"/>
  <c r="M22" i="1"/>
  <c r="R33" i="1"/>
  <c r="M6" i="1"/>
  <c r="AI14" i="1"/>
  <c r="AI41" i="1" s="1"/>
  <c r="U4" i="1"/>
  <c r="I7" i="1"/>
  <c r="I40" i="1" s="1"/>
  <c r="K11" i="1"/>
  <c r="I19" i="1"/>
  <c r="I20" i="1"/>
  <c r="AH33" i="1"/>
  <c r="AI31" i="1" s="1"/>
  <c r="K6" i="1"/>
  <c r="K42" i="1" s="1"/>
  <c r="AC6" i="1"/>
  <c r="AG6" i="1"/>
  <c r="AO9" i="1"/>
  <c r="AC10" i="1"/>
  <c r="I14" i="1"/>
  <c r="I41" i="1" s="1"/>
  <c r="U16" i="1"/>
  <c r="AI19" i="1"/>
  <c r="B33" i="1"/>
  <c r="C32" i="1" s="1"/>
  <c r="AJ33" i="1"/>
  <c r="AK32" i="1" s="1"/>
  <c r="AK34" i="1" s="1"/>
  <c r="M15" i="1"/>
  <c r="U17" i="1"/>
  <c r="U22" i="1"/>
  <c r="K23" i="1"/>
  <c r="AM23" i="1"/>
  <c r="U28" i="1"/>
  <c r="AD33" i="1"/>
  <c r="U7" i="1"/>
  <c r="J33" i="1"/>
  <c r="AC13" i="1"/>
  <c r="Y19" i="1"/>
  <c r="AM19" i="1"/>
  <c r="AC23" i="1"/>
  <c r="AG8" i="1"/>
  <c r="AC7" i="1"/>
  <c r="AC8" i="1"/>
  <c r="AC9" i="1"/>
  <c r="AG9" i="1"/>
  <c r="AC11" i="1"/>
  <c r="AC17" i="1"/>
  <c r="U19" i="1"/>
  <c r="AE20" i="1"/>
  <c r="AE22" i="1"/>
  <c r="Y23" i="1"/>
  <c r="AE23" i="1"/>
  <c r="U27" i="1"/>
  <c r="U29" i="1"/>
  <c r="U31" i="1"/>
  <c r="AB33" i="1"/>
  <c r="AC32" i="1" s="1"/>
  <c r="AG13" i="1"/>
  <c r="AG7" i="1"/>
  <c r="Y7" i="1"/>
  <c r="AM7" i="1"/>
  <c r="AM40" i="1" s="1"/>
  <c r="Y8" i="1"/>
  <c r="AM8" i="1"/>
  <c r="Y9" i="1"/>
  <c r="AM9" i="1"/>
  <c r="Y11" i="1"/>
  <c r="Y16" i="1"/>
  <c r="Y17" i="1"/>
  <c r="Y18" i="1"/>
  <c r="Y39" i="1" s="1"/>
  <c r="AG22" i="1"/>
  <c r="U23" i="1"/>
  <c r="U33" i="1"/>
  <c r="AG10" i="1"/>
  <c r="AG11" i="1"/>
  <c r="AG41" i="1" s="1"/>
  <c r="AC14" i="1"/>
  <c r="Q29" i="1"/>
  <c r="Q26" i="1"/>
  <c r="Q14" i="1"/>
  <c r="Q23" i="1"/>
  <c r="Q19" i="1"/>
  <c r="Q20" i="1"/>
  <c r="Q25" i="1"/>
  <c r="Q8" i="1"/>
  <c r="Q11" i="1"/>
  <c r="AO13" i="1"/>
  <c r="AO14" i="1"/>
  <c r="Q24" i="1"/>
  <c r="E33" i="1"/>
  <c r="E32" i="1"/>
  <c r="E31" i="1"/>
  <c r="Q7" i="1"/>
  <c r="AO8" i="1"/>
  <c r="Q10" i="1"/>
  <c r="Q22" i="1"/>
  <c r="AA13" i="1"/>
  <c r="AO7" i="1"/>
  <c r="AO27" i="1"/>
  <c r="AN33" i="1"/>
  <c r="AO22" i="1"/>
  <c r="AO21" i="1"/>
  <c r="AO20" i="1"/>
  <c r="AO19" i="1"/>
  <c r="Q6" i="1"/>
  <c r="Q42" i="1" s="1"/>
  <c r="Q9" i="1"/>
  <c r="AO11" i="1"/>
  <c r="Q21" i="1"/>
  <c r="H33" i="1"/>
  <c r="S28" i="1"/>
  <c r="S27" i="1"/>
  <c r="S26" i="1"/>
  <c r="S24" i="1"/>
  <c r="F33" i="1"/>
  <c r="V33" i="1"/>
  <c r="W32" i="1" s="1"/>
  <c r="W34" i="1" s="1"/>
  <c r="AI28" i="1"/>
  <c r="Q33" i="1"/>
  <c r="Q32" i="1"/>
  <c r="K19" i="1"/>
  <c r="AC19" i="1"/>
  <c r="AG19" i="1"/>
  <c r="K20" i="1"/>
  <c r="AC20" i="1"/>
  <c r="AG20" i="1"/>
  <c r="AC21" i="1"/>
  <c r="AG21" i="1"/>
  <c r="K22" i="1"/>
  <c r="AC22" i="1"/>
  <c r="X33" i="1"/>
  <c r="Y29" i="1"/>
  <c r="Y27" i="1"/>
  <c r="L33" i="1"/>
  <c r="M32" i="1" s="1"/>
  <c r="M34" i="1" s="1"/>
  <c r="C41" i="1" l="1"/>
  <c r="AO41" i="1"/>
  <c r="S41" i="1"/>
  <c r="W42" i="1"/>
  <c r="AC41" i="1"/>
  <c r="M42" i="1"/>
  <c r="Y41" i="1"/>
  <c r="U42" i="1"/>
  <c r="AO42" i="1"/>
  <c r="Y42" i="1"/>
  <c r="AE42" i="1"/>
  <c r="AA42" i="1"/>
  <c r="E42" i="1"/>
  <c r="AC42" i="1"/>
  <c r="Q41" i="1"/>
  <c r="M41" i="1"/>
  <c r="AG42" i="1"/>
  <c r="K41" i="1"/>
  <c r="AM42" i="1"/>
  <c r="S42" i="1"/>
  <c r="O42" i="1"/>
  <c r="AC40" i="1"/>
  <c r="AG37" i="1"/>
  <c r="AI40" i="1"/>
  <c r="G37" i="1"/>
  <c r="S37" i="1"/>
  <c r="AK37" i="1"/>
  <c r="AE37" i="1"/>
  <c r="Y37" i="1"/>
  <c r="Q37" i="1"/>
  <c r="Q40" i="1"/>
  <c r="AE40" i="1"/>
  <c r="U40" i="1"/>
  <c r="M40" i="1"/>
  <c r="E40" i="1"/>
  <c r="AG40" i="1"/>
  <c r="M37" i="1"/>
  <c r="AM37" i="1"/>
  <c r="AI37" i="1"/>
  <c r="C37" i="1"/>
  <c r="K40" i="1"/>
  <c r="O37" i="1"/>
  <c r="K37" i="1"/>
  <c r="AA37" i="1"/>
  <c r="AO40" i="1"/>
  <c r="Y40" i="1"/>
  <c r="I37" i="1"/>
  <c r="S40" i="1"/>
  <c r="W37" i="1"/>
  <c r="AO37" i="1"/>
  <c r="E37" i="1"/>
  <c r="AC37" i="1"/>
  <c r="U37" i="1"/>
  <c r="Q30" i="1"/>
  <c r="M30" i="1"/>
  <c r="AO30" i="1"/>
  <c r="AI30" i="1"/>
  <c r="K30" i="1"/>
  <c r="Y30" i="1"/>
  <c r="U30" i="1"/>
  <c r="O30" i="1"/>
  <c r="AA30" i="1"/>
  <c r="W30" i="1"/>
  <c r="AI33" i="1"/>
  <c r="AC33" i="1"/>
  <c r="AC31" i="1"/>
  <c r="AK30" i="1"/>
  <c r="S33" i="1"/>
  <c r="AE32" i="1"/>
  <c r="U34" i="1"/>
  <c r="AE33" i="1"/>
  <c r="S31" i="1"/>
  <c r="E30" i="1"/>
  <c r="C33" i="1"/>
  <c r="AI32" i="1"/>
  <c r="C30" i="1"/>
  <c r="S30" i="1"/>
  <c r="S32" i="1"/>
  <c r="K33" i="1"/>
  <c r="K32" i="1"/>
  <c r="I30" i="1"/>
  <c r="K31" i="1"/>
  <c r="Q34" i="1"/>
  <c r="G30" i="1"/>
  <c r="C31" i="1"/>
  <c r="AE31" i="1"/>
  <c r="AE30" i="1"/>
  <c r="AC30" i="1"/>
  <c r="AG30" i="1"/>
  <c r="AM30" i="1"/>
  <c r="I31" i="1"/>
  <c r="I32" i="1"/>
  <c r="I33" i="1"/>
  <c r="AO32" i="1"/>
  <c r="AO31" i="1"/>
  <c r="AO33" i="1"/>
  <c r="G33" i="1"/>
  <c r="G32" i="1"/>
  <c r="G31" i="1"/>
  <c r="Y33" i="1"/>
  <c r="Y31" i="1"/>
  <c r="Y32" i="1"/>
  <c r="E34" i="1"/>
  <c r="AC34" i="1" l="1"/>
  <c r="S34" i="1"/>
  <c r="AI34" i="1"/>
  <c r="AE34" i="1"/>
  <c r="K34" i="1"/>
  <c r="G34" i="1"/>
  <c r="AO34" i="1"/>
  <c r="C34" i="1"/>
  <c r="Y34" i="1"/>
  <c r="I34" i="1"/>
</calcChain>
</file>

<file path=xl/sharedStrings.xml><?xml version="1.0" encoding="utf-8"?>
<sst xmlns="http://schemas.openxmlformats.org/spreadsheetml/2006/main" count="99" uniqueCount="61">
  <si>
    <t>Acute</t>
  </si>
  <si>
    <t>Acute base</t>
  </si>
  <si>
    <t>Acute bulbosus</t>
  </si>
  <si>
    <t>Blocky</t>
  </si>
  <si>
    <t>Crenate</t>
  </si>
  <si>
    <t>Irregular psilate</t>
  </si>
  <si>
    <t>Elongate dentate</t>
  </si>
  <si>
    <t>Elongate entire</t>
  </si>
  <si>
    <t>Elongate sinuate</t>
  </si>
  <si>
    <t>Elongate dendritic</t>
  </si>
  <si>
    <t>Elongate tuberculate</t>
  </si>
  <si>
    <t>Platelet</t>
  </si>
  <si>
    <t>Polygonal</t>
  </si>
  <si>
    <t>Trapezoid</t>
  </si>
  <si>
    <t>Rondel</t>
  </si>
  <si>
    <t>Bilobate</t>
  </si>
  <si>
    <t>Cross</t>
  </si>
  <si>
    <t>Polylobate</t>
  </si>
  <si>
    <t>Saddle</t>
  </si>
  <si>
    <t>Tracheary</t>
  </si>
  <si>
    <t>Sclereid</t>
  </si>
  <si>
    <t>Spheroid psilate</t>
  </si>
  <si>
    <t>Spheroid ornate</t>
  </si>
  <si>
    <t>TOTAL</t>
  </si>
  <si>
    <t xml:space="preserve">Bulliform </t>
  </si>
  <si>
    <t>Polygonal scrobiculate (Cyperus)</t>
  </si>
  <si>
    <t>Rondel tall</t>
  </si>
  <si>
    <t>Fragments</t>
  </si>
  <si>
    <t>Sample</t>
  </si>
  <si>
    <t>Total</t>
  </si>
  <si>
    <t>Weathered Morphotypes</t>
  </si>
  <si>
    <t>%Weathering</t>
  </si>
  <si>
    <t>GRASSES</t>
  </si>
  <si>
    <t>CYPERACEAE</t>
  </si>
  <si>
    <t>ELONGATE ENTIRE</t>
  </si>
  <si>
    <t>DICOTS</t>
  </si>
  <si>
    <t>%</t>
  </si>
  <si>
    <t>Count</t>
  </si>
  <si>
    <t>Depth (cm)</t>
  </si>
  <si>
    <t>%Grass inflorescence</t>
  </si>
  <si>
    <t>%Grass leaves and stems</t>
  </si>
  <si>
    <t>Tp1.3</t>
  </si>
  <si>
    <t>Tp1.4</t>
  </si>
  <si>
    <t>Tp1.2</t>
  </si>
  <si>
    <t>Tp2.9</t>
  </si>
  <si>
    <t>Tp2.7</t>
  </si>
  <si>
    <t>Tp2.8</t>
  </si>
  <si>
    <t>Tp2.5</t>
  </si>
  <si>
    <t>Tp2.6</t>
  </si>
  <si>
    <t>Tp3.7</t>
  </si>
  <si>
    <t>Tp3.6</t>
  </si>
  <si>
    <t>Tp3.8</t>
  </si>
  <si>
    <t>Tp3.5</t>
  </si>
  <si>
    <t>Tp3.3</t>
  </si>
  <si>
    <t>Tp3.4</t>
  </si>
  <si>
    <t>Tp4.7</t>
  </si>
  <si>
    <t>Tp4.8</t>
  </si>
  <si>
    <t>Tp4.5</t>
  </si>
  <si>
    <t>Tp4.6</t>
  </si>
  <si>
    <t>Tp4.3</t>
  </si>
  <si>
    <t>Tp4.4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</si>
</sst>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C89E-2877-406E-813A-9F67AFABF12C}">
  <dimension ref="A1:AO42"/>
  <sheetViews>
    <sheetView tabSelected="1" zoomScale="70" zoomScaleNormal="70" workbookViewId="0">
      <selection activeCell="O48" sqref="O48"/>
    </sheetView>
  </sheetViews>
  <sheetFormatPr defaultColWidth="8.85546875" defaultRowHeight="15" x14ac:dyDescent="0.25"/>
  <cols>
    <col min="1" max="1" width="31.28515625" style="1" customWidth="1"/>
    <col min="2" max="2" width="7.42578125" customWidth="1"/>
    <col min="3" max="3" width="8.5703125" customWidth="1"/>
    <col min="4" max="4" width="7.5703125" customWidth="1"/>
    <col min="5" max="5" width="10" customWidth="1"/>
    <col min="6" max="6" width="7.140625" customWidth="1"/>
    <col min="7" max="7" width="8.85546875" customWidth="1"/>
    <col min="8" max="8" width="6.5703125" customWidth="1"/>
    <col min="9" max="9" width="8.85546875" customWidth="1"/>
    <col min="10" max="10" width="7.42578125" customWidth="1"/>
    <col min="11" max="11" width="8.85546875" customWidth="1"/>
    <col min="12" max="12" width="7.42578125" customWidth="1"/>
    <col min="13" max="13" width="9" customWidth="1"/>
    <col min="14" max="14" width="8.5703125" customWidth="1"/>
    <col min="15" max="15" width="9.85546875" customWidth="1"/>
    <col min="16" max="16" width="7.140625" customWidth="1"/>
    <col min="17" max="17" width="10.42578125" bestFit="1" customWidth="1"/>
    <col min="18" max="18" width="7" customWidth="1"/>
    <col min="19" max="19" width="8" customWidth="1"/>
    <col min="20" max="20" width="7.5703125" customWidth="1"/>
    <col min="22" max="22" width="6.85546875" customWidth="1"/>
    <col min="24" max="24" width="7" customWidth="1"/>
    <col min="26" max="26" width="6.140625" customWidth="1"/>
    <col min="27" max="27" width="7.42578125" customWidth="1"/>
    <col min="28" max="28" width="7.28515625" customWidth="1"/>
    <col min="30" max="30" width="6.5703125" customWidth="1"/>
    <col min="31" max="31" width="8.85546875" customWidth="1"/>
    <col min="32" max="32" width="6.85546875" customWidth="1"/>
    <col min="33" max="33" width="7.5703125" customWidth="1"/>
    <col min="34" max="34" width="6.140625" customWidth="1"/>
    <col min="35" max="35" width="8.28515625" customWidth="1"/>
    <col min="36" max="36" width="7" customWidth="1"/>
    <col min="37" max="37" width="8" customWidth="1"/>
    <col min="38" max="38" width="6" customWidth="1"/>
    <col min="39" max="39" width="7.28515625" customWidth="1"/>
    <col min="40" max="40" width="7.5703125" customWidth="1"/>
    <col min="41" max="41" width="8.28515625" customWidth="1"/>
  </cols>
  <sheetData>
    <row r="1" spans="1:41" x14ac:dyDescent="0.25">
      <c r="A1" s="5" t="s">
        <v>38</v>
      </c>
      <c r="B1" s="7">
        <v>70</v>
      </c>
      <c r="C1" s="7"/>
      <c r="D1" s="7">
        <v>80</v>
      </c>
      <c r="E1" s="7"/>
      <c r="F1" s="7">
        <v>110</v>
      </c>
      <c r="G1" s="7"/>
      <c r="H1" s="7">
        <v>10</v>
      </c>
      <c r="I1" s="7"/>
      <c r="J1" s="7">
        <v>30</v>
      </c>
      <c r="K1" s="7"/>
      <c r="L1" s="7">
        <v>30</v>
      </c>
      <c r="M1" s="7"/>
      <c r="N1" s="7">
        <v>50</v>
      </c>
      <c r="O1" s="7"/>
      <c r="P1" s="7">
        <v>50</v>
      </c>
      <c r="Q1" s="7"/>
      <c r="R1" s="7">
        <v>10</v>
      </c>
      <c r="S1" s="7"/>
      <c r="T1" s="7">
        <v>25</v>
      </c>
      <c r="U1" s="7"/>
      <c r="V1" s="7">
        <v>25</v>
      </c>
      <c r="W1" s="7"/>
      <c r="X1" s="7">
        <v>45</v>
      </c>
      <c r="Y1" s="7"/>
      <c r="Z1" s="7">
        <v>55</v>
      </c>
      <c r="AA1" s="7"/>
      <c r="AB1" s="7">
        <v>55</v>
      </c>
      <c r="AC1" s="7"/>
      <c r="AD1" s="7">
        <v>15</v>
      </c>
      <c r="AE1" s="7"/>
      <c r="AF1" s="7">
        <v>15</v>
      </c>
      <c r="AG1" s="7"/>
      <c r="AH1" s="7">
        <v>30</v>
      </c>
      <c r="AI1" s="7"/>
      <c r="AJ1" s="7">
        <v>30</v>
      </c>
      <c r="AK1" s="7"/>
      <c r="AL1" s="7">
        <v>50</v>
      </c>
      <c r="AM1" s="7"/>
      <c r="AN1" s="7">
        <v>50</v>
      </c>
      <c r="AO1" s="7"/>
    </row>
    <row r="2" spans="1:41" x14ac:dyDescent="0.25">
      <c r="A2" s="6" t="s">
        <v>28</v>
      </c>
      <c r="B2" s="8" t="s">
        <v>41</v>
      </c>
      <c r="C2" s="8"/>
      <c r="D2" s="8" t="s">
        <v>42</v>
      </c>
      <c r="E2" s="8"/>
      <c r="F2" s="8" t="s">
        <v>43</v>
      </c>
      <c r="G2" s="8"/>
      <c r="H2" s="8" t="s">
        <v>44</v>
      </c>
      <c r="I2" s="8"/>
      <c r="J2" s="8" t="s">
        <v>45</v>
      </c>
      <c r="K2" s="8"/>
      <c r="L2" s="8" t="s">
        <v>46</v>
      </c>
      <c r="M2" s="8"/>
      <c r="N2" s="8" t="s">
        <v>47</v>
      </c>
      <c r="O2" s="8"/>
      <c r="P2" s="8" t="s">
        <v>48</v>
      </c>
      <c r="Q2" s="8"/>
      <c r="R2" s="8" t="s">
        <v>49</v>
      </c>
      <c r="S2" s="8"/>
      <c r="T2" s="8" t="s">
        <v>50</v>
      </c>
      <c r="U2" s="8"/>
      <c r="V2" s="8" t="s">
        <v>51</v>
      </c>
      <c r="W2" s="8"/>
      <c r="X2" s="8" t="s">
        <v>52</v>
      </c>
      <c r="Y2" s="8"/>
      <c r="Z2" s="8" t="s">
        <v>53</v>
      </c>
      <c r="AA2" s="8"/>
      <c r="AB2" s="8" t="s">
        <v>54</v>
      </c>
      <c r="AC2" s="8"/>
      <c r="AD2" s="8" t="s">
        <v>55</v>
      </c>
      <c r="AE2" s="8"/>
      <c r="AF2" s="8" t="s">
        <v>56</v>
      </c>
      <c r="AG2" s="8"/>
      <c r="AH2" s="8" t="s">
        <v>57</v>
      </c>
      <c r="AI2" s="8"/>
      <c r="AJ2" s="8" t="s">
        <v>58</v>
      </c>
      <c r="AK2" s="8"/>
      <c r="AL2" s="8" t="s">
        <v>59</v>
      </c>
      <c r="AM2" s="8"/>
      <c r="AN2" s="8" t="s">
        <v>60</v>
      </c>
      <c r="AO2" s="8"/>
    </row>
    <row r="3" spans="1:41" x14ac:dyDescent="0.25">
      <c r="B3" s="9" t="s">
        <v>37</v>
      </c>
      <c r="C3" s="9" t="s">
        <v>36</v>
      </c>
      <c r="D3" s="9" t="s">
        <v>37</v>
      </c>
      <c r="E3" s="9" t="s">
        <v>36</v>
      </c>
      <c r="F3" s="9" t="s">
        <v>37</v>
      </c>
      <c r="G3" s="9" t="s">
        <v>36</v>
      </c>
      <c r="H3" s="9" t="s">
        <v>37</v>
      </c>
      <c r="I3" s="9" t="s">
        <v>36</v>
      </c>
      <c r="J3" s="9" t="s">
        <v>37</v>
      </c>
      <c r="K3" s="9" t="s">
        <v>36</v>
      </c>
      <c r="L3" s="9" t="s">
        <v>37</v>
      </c>
      <c r="M3" s="9" t="s">
        <v>36</v>
      </c>
      <c r="N3" s="9" t="s">
        <v>37</v>
      </c>
      <c r="O3" s="9" t="s">
        <v>36</v>
      </c>
      <c r="P3" s="9" t="s">
        <v>37</v>
      </c>
      <c r="Q3" s="9" t="s">
        <v>36</v>
      </c>
      <c r="R3" s="9" t="s">
        <v>37</v>
      </c>
      <c r="S3" s="9" t="s">
        <v>36</v>
      </c>
      <c r="T3" s="9" t="s">
        <v>37</v>
      </c>
      <c r="U3" s="9" t="s">
        <v>36</v>
      </c>
      <c r="V3" s="9" t="s">
        <v>37</v>
      </c>
      <c r="W3" s="9" t="s">
        <v>36</v>
      </c>
      <c r="X3" s="9" t="s">
        <v>37</v>
      </c>
      <c r="Y3" s="9" t="s">
        <v>36</v>
      </c>
      <c r="Z3" s="9" t="s">
        <v>37</v>
      </c>
      <c r="AA3" s="9" t="s">
        <v>36</v>
      </c>
      <c r="AB3" s="9" t="s">
        <v>37</v>
      </c>
      <c r="AC3" s="9" t="s">
        <v>36</v>
      </c>
      <c r="AD3" s="9" t="s">
        <v>37</v>
      </c>
      <c r="AE3" s="9" t="s">
        <v>36</v>
      </c>
      <c r="AF3" s="9" t="s">
        <v>37</v>
      </c>
      <c r="AG3" s="9" t="s">
        <v>36</v>
      </c>
      <c r="AH3" s="9" t="s">
        <v>37</v>
      </c>
      <c r="AI3" s="9" t="s">
        <v>36</v>
      </c>
      <c r="AJ3" s="9" t="s">
        <v>37</v>
      </c>
      <c r="AK3" s="9" t="s">
        <v>36</v>
      </c>
      <c r="AL3" s="9" t="s">
        <v>37</v>
      </c>
      <c r="AM3" s="9" t="s">
        <v>36</v>
      </c>
      <c r="AN3" s="9" t="s">
        <v>37</v>
      </c>
      <c r="AO3" s="9" t="s">
        <v>36</v>
      </c>
    </row>
    <row r="4" spans="1:41" s="1" customFormat="1" x14ac:dyDescent="0.25">
      <c r="A4" s="1" t="s">
        <v>0</v>
      </c>
      <c r="B4" s="9"/>
      <c r="C4" s="10"/>
      <c r="D4" s="9"/>
      <c r="E4" s="10"/>
      <c r="F4" s="11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12">
        <v>2</v>
      </c>
      <c r="S4" s="13">
        <f t="shared" ref="S4:S9" si="0">R4*100/R$30</f>
        <v>0.60606060606060608</v>
      </c>
      <c r="T4" s="9">
        <v>1</v>
      </c>
      <c r="U4" s="10">
        <f>T4*100/T$30</f>
        <v>0.27624309392265195</v>
      </c>
      <c r="V4" s="9"/>
      <c r="W4" s="10"/>
      <c r="X4" s="9">
        <v>1</v>
      </c>
      <c r="Y4" s="10">
        <f>X4*100/X$30</f>
        <v>0.28169014084507044</v>
      </c>
      <c r="Z4" s="9">
        <v>1</v>
      </c>
      <c r="AA4" s="10">
        <f>Z4*100/Z$30</f>
        <v>0.5</v>
      </c>
      <c r="AB4" s="9"/>
      <c r="AC4" s="10"/>
      <c r="AD4" s="9"/>
      <c r="AE4" s="10"/>
      <c r="AF4" s="9"/>
      <c r="AG4" s="10"/>
      <c r="AH4" s="9"/>
      <c r="AI4" s="10"/>
      <c r="AJ4" s="9">
        <v>1</v>
      </c>
      <c r="AK4" s="10">
        <f>AJ4*100/AJ$30</f>
        <v>0.45045045045045046</v>
      </c>
      <c r="AL4" s="9"/>
      <c r="AM4" s="10"/>
      <c r="AN4" s="9"/>
      <c r="AO4" s="10"/>
    </row>
    <row r="5" spans="1:41" x14ac:dyDescent="0.25">
      <c r="A5" s="1" t="s">
        <v>1</v>
      </c>
      <c r="B5" s="13"/>
      <c r="C5" s="13"/>
      <c r="D5" s="14"/>
      <c r="E5" s="13"/>
      <c r="F5" s="14"/>
      <c r="G5" s="10"/>
      <c r="H5" s="12"/>
      <c r="I5" s="13"/>
      <c r="J5" s="12"/>
      <c r="K5" s="13"/>
      <c r="L5" s="12"/>
      <c r="M5" s="13"/>
      <c r="N5" s="14"/>
      <c r="O5" s="13"/>
      <c r="P5" s="14"/>
      <c r="Q5" s="13"/>
      <c r="R5" s="12">
        <v>1</v>
      </c>
      <c r="S5" s="13">
        <f t="shared" si="0"/>
        <v>0.30303030303030304</v>
      </c>
      <c r="T5" s="12"/>
      <c r="U5" s="13"/>
      <c r="V5" s="12"/>
      <c r="W5" s="13"/>
      <c r="X5" s="12"/>
      <c r="Y5" s="13"/>
      <c r="Z5" s="12"/>
      <c r="AA5" s="13"/>
      <c r="AB5" s="12"/>
      <c r="AC5" s="13"/>
      <c r="AD5" s="12"/>
      <c r="AE5" s="13"/>
      <c r="AF5" s="12"/>
      <c r="AG5" s="13"/>
      <c r="AH5" s="12"/>
      <c r="AI5" s="13"/>
      <c r="AJ5" s="12"/>
      <c r="AK5" s="13"/>
      <c r="AL5" s="12"/>
      <c r="AM5" s="13"/>
      <c r="AN5" s="12"/>
      <c r="AO5" s="13"/>
    </row>
    <row r="6" spans="1:41" x14ac:dyDescent="0.25">
      <c r="A6" s="1" t="s">
        <v>2</v>
      </c>
      <c r="B6" s="14">
        <v>7</v>
      </c>
      <c r="C6" s="13">
        <f>B6*100/B$30</f>
        <v>3.3980582524271843</v>
      </c>
      <c r="D6" s="14">
        <v>12</v>
      </c>
      <c r="E6" s="13">
        <f>D6*100/D$30</f>
        <v>4.3636363636363633</v>
      </c>
      <c r="F6" s="14">
        <v>1</v>
      </c>
      <c r="G6" s="15">
        <f>F6*100/F$30</f>
        <v>0.83333333333333337</v>
      </c>
      <c r="H6" s="16">
        <v>4</v>
      </c>
      <c r="I6" s="13">
        <f>H6*100/H$30</f>
        <v>4.7058823529411766</v>
      </c>
      <c r="J6" s="12">
        <v>9</v>
      </c>
      <c r="K6" s="13">
        <f>J6*100/J$30</f>
        <v>5.202312138728324</v>
      </c>
      <c r="L6" s="12">
        <v>7</v>
      </c>
      <c r="M6" s="13">
        <f t="shared" ref="M6:M12" si="1">L6*100/L$30</f>
        <v>3.1390134529147984</v>
      </c>
      <c r="N6" s="14"/>
      <c r="O6" s="13"/>
      <c r="P6" s="14">
        <v>16</v>
      </c>
      <c r="Q6" s="13">
        <f t="shared" ref="Q6:Q12" si="2">P6*100/P$30</f>
        <v>5.1118210862619806</v>
      </c>
      <c r="R6" s="12">
        <v>8</v>
      </c>
      <c r="S6" s="13">
        <f t="shared" si="0"/>
        <v>2.4242424242424243</v>
      </c>
      <c r="T6" s="12">
        <v>13</v>
      </c>
      <c r="U6" s="13">
        <f>T6*100/T$30</f>
        <v>3.5911602209944751</v>
      </c>
      <c r="V6" s="12">
        <v>3</v>
      </c>
      <c r="W6" s="13">
        <f>V6*100/V$30</f>
        <v>1.3888888888888888</v>
      </c>
      <c r="X6" s="12">
        <v>11</v>
      </c>
      <c r="Y6" s="13">
        <f t="shared" ref="Y6:Y12" si="3">X6*100/X$30</f>
        <v>3.0985915492957745</v>
      </c>
      <c r="Z6" s="12">
        <v>8</v>
      </c>
      <c r="AA6" s="13">
        <f>Z6*100/Z$30</f>
        <v>4</v>
      </c>
      <c r="AB6" s="12">
        <v>13</v>
      </c>
      <c r="AC6" s="13">
        <f t="shared" ref="AC6:AC14" si="4">AB6*100/AB$30</f>
        <v>3.9877300613496933</v>
      </c>
      <c r="AD6" s="12"/>
      <c r="AE6" s="13"/>
      <c r="AF6" s="12">
        <v>2</v>
      </c>
      <c r="AG6" s="13">
        <f t="shared" ref="AG6:AG13" si="5">AF6*100/AF$30</f>
        <v>0.91743119266055051</v>
      </c>
      <c r="AH6" s="12"/>
      <c r="AI6" s="13"/>
      <c r="AJ6" s="12"/>
      <c r="AK6" s="13"/>
      <c r="AL6" s="12">
        <v>4</v>
      </c>
      <c r="AM6" s="13">
        <f>AL6*100/AL$30</f>
        <v>2.0202020202020203</v>
      </c>
      <c r="AN6" s="12">
        <v>10</v>
      </c>
      <c r="AO6" s="13">
        <f>AN6*100/AN$30</f>
        <v>5.1020408163265305</v>
      </c>
    </row>
    <row r="7" spans="1:41" x14ac:dyDescent="0.25">
      <c r="A7" s="1" t="s">
        <v>3</v>
      </c>
      <c r="B7" s="14">
        <v>25</v>
      </c>
      <c r="C7" s="13">
        <f>B7*100/B$30</f>
        <v>12.135922330097088</v>
      </c>
      <c r="D7" s="14">
        <v>32</v>
      </c>
      <c r="E7" s="13">
        <f>D7*100/D$30</f>
        <v>11.636363636363637</v>
      </c>
      <c r="F7" s="14">
        <v>24</v>
      </c>
      <c r="G7" s="15">
        <f>F7*100/F$30</f>
        <v>20</v>
      </c>
      <c r="H7" s="16">
        <v>7</v>
      </c>
      <c r="I7" s="13">
        <f>H7*100/H$30</f>
        <v>8.235294117647058</v>
      </c>
      <c r="J7" s="12">
        <v>10</v>
      </c>
      <c r="K7" s="13">
        <f>J7*100/J$30</f>
        <v>5.7803468208092488</v>
      </c>
      <c r="L7" s="12">
        <v>5</v>
      </c>
      <c r="M7" s="13">
        <f t="shared" si="1"/>
        <v>2.2421524663677128</v>
      </c>
      <c r="N7" s="14">
        <v>5</v>
      </c>
      <c r="O7" s="13">
        <f>N7*100/N$30</f>
        <v>2.3364485981308412</v>
      </c>
      <c r="P7" s="14">
        <v>26</v>
      </c>
      <c r="Q7" s="13">
        <f t="shared" si="2"/>
        <v>8.3067092651757193</v>
      </c>
      <c r="R7" s="12">
        <v>45</v>
      </c>
      <c r="S7" s="13">
        <f t="shared" si="0"/>
        <v>13.636363636363637</v>
      </c>
      <c r="T7" s="12">
        <v>27</v>
      </c>
      <c r="U7" s="13">
        <f>T7*100/T$30</f>
        <v>7.458563535911602</v>
      </c>
      <c r="V7" s="12">
        <v>3</v>
      </c>
      <c r="W7" s="13">
        <f>V7*100/V$30</f>
        <v>1.3888888888888888</v>
      </c>
      <c r="X7" s="12">
        <v>35</v>
      </c>
      <c r="Y7" s="13">
        <f t="shared" si="3"/>
        <v>9.8591549295774641</v>
      </c>
      <c r="Z7" s="12">
        <v>1</v>
      </c>
      <c r="AA7" s="13">
        <f>Z7*100/Z$30</f>
        <v>0.5</v>
      </c>
      <c r="AB7" s="12">
        <v>50</v>
      </c>
      <c r="AC7" s="13">
        <f t="shared" si="4"/>
        <v>15.337423312883436</v>
      </c>
      <c r="AD7" s="12">
        <v>7</v>
      </c>
      <c r="AE7" s="13">
        <f t="shared" ref="AE7:AE13" si="6">AD7*100/AD$30</f>
        <v>10.76923076923077</v>
      </c>
      <c r="AF7" s="12">
        <v>4</v>
      </c>
      <c r="AG7" s="13">
        <f t="shared" si="5"/>
        <v>1.834862385321101</v>
      </c>
      <c r="AH7" s="12">
        <v>30</v>
      </c>
      <c r="AI7" s="13">
        <f>AH7*100/AH$30</f>
        <v>18.518518518518519</v>
      </c>
      <c r="AJ7" s="12">
        <v>5</v>
      </c>
      <c r="AK7" s="13">
        <f>AJ7*100/AJ$30</f>
        <v>2.2522522522522523</v>
      </c>
      <c r="AL7" s="12">
        <v>2</v>
      </c>
      <c r="AM7" s="13">
        <f>AL7*100/AL$30</f>
        <v>1.0101010101010102</v>
      </c>
      <c r="AN7" s="12">
        <v>5</v>
      </c>
      <c r="AO7" s="13">
        <f>AN7*100/AN$30</f>
        <v>2.5510204081632653</v>
      </c>
    </row>
    <row r="8" spans="1:41" x14ac:dyDescent="0.25">
      <c r="A8" s="1" t="s">
        <v>24</v>
      </c>
      <c r="B8" s="14"/>
      <c r="C8" s="13"/>
      <c r="D8" s="14">
        <v>3</v>
      </c>
      <c r="E8" s="13">
        <f>D8*100/D$30</f>
        <v>1.0909090909090908</v>
      </c>
      <c r="F8" s="14"/>
      <c r="G8" s="15"/>
      <c r="H8" s="16">
        <v>1</v>
      </c>
      <c r="I8" s="13">
        <f>H8*100/H$30</f>
        <v>1.1764705882352942</v>
      </c>
      <c r="J8" s="12">
        <v>2</v>
      </c>
      <c r="K8" s="13">
        <f>J8*100/J$30</f>
        <v>1.1560693641618498</v>
      </c>
      <c r="L8" s="12">
        <v>1</v>
      </c>
      <c r="M8" s="13">
        <f t="shared" si="1"/>
        <v>0.44843049327354262</v>
      </c>
      <c r="N8" s="14">
        <v>2</v>
      </c>
      <c r="O8" s="13">
        <f>N8*100/N$30</f>
        <v>0.93457943925233644</v>
      </c>
      <c r="P8" s="14">
        <v>7</v>
      </c>
      <c r="Q8" s="13">
        <f t="shared" si="2"/>
        <v>2.2364217252396168</v>
      </c>
      <c r="R8" s="12">
        <v>8</v>
      </c>
      <c r="S8" s="13">
        <f t="shared" si="0"/>
        <v>2.4242424242424243</v>
      </c>
      <c r="T8" s="12">
        <v>1</v>
      </c>
      <c r="U8" s="13">
        <f>T8*100/T$30</f>
        <v>0.27624309392265195</v>
      </c>
      <c r="V8" s="12">
        <v>1</v>
      </c>
      <c r="W8" s="13">
        <f>V8*100/V$30</f>
        <v>0.46296296296296297</v>
      </c>
      <c r="X8" s="12">
        <v>4</v>
      </c>
      <c r="Y8" s="13">
        <f t="shared" si="3"/>
        <v>1.1267605633802817</v>
      </c>
      <c r="Z8" s="12"/>
      <c r="AA8" s="13"/>
      <c r="AB8" s="12"/>
      <c r="AC8" s="13">
        <f t="shared" si="4"/>
        <v>0</v>
      </c>
      <c r="AD8" s="12">
        <v>1</v>
      </c>
      <c r="AE8" s="13">
        <f t="shared" si="6"/>
        <v>1.5384615384615385</v>
      </c>
      <c r="AF8" s="12">
        <v>2</v>
      </c>
      <c r="AG8" s="13">
        <f t="shared" si="5"/>
        <v>0.91743119266055051</v>
      </c>
      <c r="AH8" s="12">
        <v>2</v>
      </c>
      <c r="AI8" s="13">
        <f>AH8*100/AH$30</f>
        <v>1.2345679012345678</v>
      </c>
      <c r="AJ8" s="12">
        <v>1</v>
      </c>
      <c r="AK8" s="13">
        <f>AJ8*100/AJ$30</f>
        <v>0.45045045045045046</v>
      </c>
      <c r="AL8" s="12">
        <v>5</v>
      </c>
      <c r="AM8" s="13">
        <f>AL8*100/AL$30</f>
        <v>2.5252525252525251</v>
      </c>
      <c r="AN8" s="12">
        <v>2</v>
      </c>
      <c r="AO8" s="13">
        <f>AN8*100/AN$30</f>
        <v>1.0204081632653061</v>
      </c>
    </row>
    <row r="9" spans="1:41" x14ac:dyDescent="0.25">
      <c r="A9" s="1" t="s">
        <v>4</v>
      </c>
      <c r="B9" s="14">
        <v>74</v>
      </c>
      <c r="C9" s="13">
        <f>B9*100/B$30</f>
        <v>35.922330097087375</v>
      </c>
      <c r="D9" s="14">
        <v>96</v>
      </c>
      <c r="E9" s="13">
        <f>D9*100/D$30</f>
        <v>34.909090909090907</v>
      </c>
      <c r="F9" s="14">
        <v>39</v>
      </c>
      <c r="G9" s="15">
        <f>F9*100/F$30</f>
        <v>32.5</v>
      </c>
      <c r="H9" s="16">
        <v>30</v>
      </c>
      <c r="I9" s="13">
        <f>H9*100/H$30</f>
        <v>35.294117647058826</v>
      </c>
      <c r="J9" s="12">
        <v>53</v>
      </c>
      <c r="K9" s="13">
        <f>J9*100/J$30</f>
        <v>30.635838150289018</v>
      </c>
      <c r="L9" s="12">
        <v>16</v>
      </c>
      <c r="M9" s="13">
        <f t="shared" si="1"/>
        <v>7.1748878923766819</v>
      </c>
      <c r="N9" s="14">
        <v>28</v>
      </c>
      <c r="O9" s="13">
        <f>N9*100/N$30</f>
        <v>13.084112149532711</v>
      </c>
      <c r="P9" s="14">
        <v>101</v>
      </c>
      <c r="Q9" s="13">
        <f t="shared" si="2"/>
        <v>32.268370607028757</v>
      </c>
      <c r="R9" s="12">
        <v>108</v>
      </c>
      <c r="S9" s="13">
        <f t="shared" si="0"/>
        <v>32.727272727272727</v>
      </c>
      <c r="T9" s="12">
        <v>92</v>
      </c>
      <c r="U9" s="13">
        <f>T9*100/T$30</f>
        <v>25.414364640883978</v>
      </c>
      <c r="V9" s="12">
        <v>23</v>
      </c>
      <c r="W9" s="13">
        <f>V9*100/V$30</f>
        <v>10.648148148148149</v>
      </c>
      <c r="X9" s="12">
        <v>109</v>
      </c>
      <c r="Y9" s="13">
        <f t="shared" si="3"/>
        <v>30.704225352112676</v>
      </c>
      <c r="Z9" s="12">
        <v>29</v>
      </c>
      <c r="AA9" s="13">
        <f>Z9*100/Z$30</f>
        <v>14.5</v>
      </c>
      <c r="AB9" s="12">
        <v>93</v>
      </c>
      <c r="AC9" s="13">
        <f t="shared" si="4"/>
        <v>28.527607361963192</v>
      </c>
      <c r="AD9" s="12">
        <v>33</v>
      </c>
      <c r="AE9" s="13">
        <f t="shared" si="6"/>
        <v>50.769230769230766</v>
      </c>
      <c r="AF9" s="12">
        <v>39</v>
      </c>
      <c r="AG9" s="13">
        <f t="shared" si="5"/>
        <v>17.889908256880734</v>
      </c>
      <c r="AH9" s="12">
        <v>54</v>
      </c>
      <c r="AI9" s="13">
        <f>AH9*100/AH$30</f>
        <v>33.333333333333336</v>
      </c>
      <c r="AJ9" s="12">
        <v>37</v>
      </c>
      <c r="AK9" s="13">
        <f>AJ9*100/AJ$30</f>
        <v>16.666666666666668</v>
      </c>
      <c r="AL9" s="12">
        <v>27</v>
      </c>
      <c r="AM9" s="13">
        <f>AL9*100/AL$30</f>
        <v>13.636363636363637</v>
      </c>
      <c r="AN9" s="12">
        <v>78</v>
      </c>
      <c r="AO9" s="13">
        <f>AN9*100/AN$30</f>
        <v>39.795918367346935</v>
      </c>
    </row>
    <row r="10" spans="1:41" x14ac:dyDescent="0.25">
      <c r="A10" s="1" t="s">
        <v>5</v>
      </c>
      <c r="B10" s="14"/>
      <c r="C10" s="13"/>
      <c r="D10" s="14"/>
      <c r="E10" s="13"/>
      <c r="F10" s="14"/>
      <c r="G10" s="15"/>
      <c r="H10" s="16"/>
      <c r="I10" s="13"/>
      <c r="J10" s="12"/>
      <c r="K10" s="13"/>
      <c r="L10" s="12">
        <v>1</v>
      </c>
      <c r="M10" s="13">
        <f t="shared" si="1"/>
        <v>0.44843049327354262</v>
      </c>
      <c r="N10" s="14"/>
      <c r="O10" s="13"/>
      <c r="P10" s="14"/>
      <c r="Q10" s="13">
        <f t="shared" si="2"/>
        <v>0</v>
      </c>
      <c r="R10" s="12"/>
      <c r="S10" s="13"/>
      <c r="T10" s="12"/>
      <c r="U10" s="13"/>
      <c r="V10" s="12"/>
      <c r="W10" s="13"/>
      <c r="X10" s="12"/>
      <c r="Y10" s="13">
        <f t="shared" si="3"/>
        <v>0</v>
      </c>
      <c r="Z10" s="12"/>
      <c r="AA10" s="13"/>
      <c r="AB10" s="12"/>
      <c r="AC10" s="13">
        <f t="shared" si="4"/>
        <v>0</v>
      </c>
      <c r="AD10" s="12"/>
      <c r="AE10" s="13">
        <f t="shared" si="6"/>
        <v>0</v>
      </c>
      <c r="AF10" s="12">
        <v>1</v>
      </c>
      <c r="AG10" s="13">
        <f t="shared" si="5"/>
        <v>0.45871559633027525</v>
      </c>
      <c r="AH10" s="12"/>
      <c r="AI10" s="13"/>
      <c r="AJ10" s="12"/>
      <c r="AK10" s="13"/>
      <c r="AL10" s="12"/>
      <c r="AM10" s="13"/>
      <c r="AN10" s="12"/>
      <c r="AO10" s="13"/>
    </row>
    <row r="11" spans="1:41" x14ac:dyDescent="0.25">
      <c r="A11" s="1" t="s">
        <v>6</v>
      </c>
      <c r="B11" s="14">
        <v>4</v>
      </c>
      <c r="C11" s="13">
        <f>B11*100/B$30</f>
        <v>1.941747572815534</v>
      </c>
      <c r="D11" s="14">
        <v>5</v>
      </c>
      <c r="E11" s="13">
        <f>D11*100/D$30</f>
        <v>1.8181818181818181</v>
      </c>
      <c r="F11" s="14">
        <v>0</v>
      </c>
      <c r="G11" s="15"/>
      <c r="H11" s="16"/>
      <c r="I11" s="13"/>
      <c r="J11" s="12">
        <v>4</v>
      </c>
      <c r="K11" s="13">
        <f>J11*100/J$30</f>
        <v>2.3121387283236996</v>
      </c>
      <c r="L11" s="12">
        <v>2</v>
      </c>
      <c r="M11" s="13">
        <f t="shared" si="1"/>
        <v>0.89686098654708524</v>
      </c>
      <c r="N11" s="14">
        <v>2</v>
      </c>
      <c r="O11" s="13">
        <f>N11*100/N$30</f>
        <v>0.93457943925233644</v>
      </c>
      <c r="P11" s="14">
        <v>1</v>
      </c>
      <c r="Q11" s="13">
        <f t="shared" si="2"/>
        <v>0.31948881789137379</v>
      </c>
      <c r="R11" s="12">
        <v>0</v>
      </c>
      <c r="S11" s="13"/>
      <c r="T11" s="12">
        <v>6</v>
      </c>
      <c r="U11" s="13">
        <f>T11*100/T$30</f>
        <v>1.6574585635359116</v>
      </c>
      <c r="V11" s="12">
        <v>3</v>
      </c>
      <c r="W11" s="13">
        <f>V11*100/V$30</f>
        <v>1.3888888888888888</v>
      </c>
      <c r="X11" s="12">
        <v>5</v>
      </c>
      <c r="Y11" s="13">
        <f t="shared" si="3"/>
        <v>1.408450704225352</v>
      </c>
      <c r="Z11" s="12"/>
      <c r="AA11" s="13"/>
      <c r="AB11" s="12">
        <v>8</v>
      </c>
      <c r="AC11" s="13">
        <f t="shared" si="4"/>
        <v>2.4539877300613497</v>
      </c>
      <c r="AD11" s="12">
        <v>1</v>
      </c>
      <c r="AE11" s="13">
        <f t="shared" si="6"/>
        <v>1.5384615384615385</v>
      </c>
      <c r="AF11" s="12">
        <v>1</v>
      </c>
      <c r="AG11" s="13">
        <f t="shared" si="5"/>
        <v>0.45871559633027525</v>
      </c>
      <c r="AH11" s="12">
        <v>0</v>
      </c>
      <c r="AI11" s="13"/>
      <c r="AJ11" s="12">
        <v>1</v>
      </c>
      <c r="AK11" s="13">
        <f>AJ11*100/AJ$30</f>
        <v>0.45045045045045046</v>
      </c>
      <c r="AL11" s="12"/>
      <c r="AM11" s="13"/>
      <c r="AN11" s="12">
        <v>2</v>
      </c>
      <c r="AO11" s="13">
        <f>AN11*100/AN$30</f>
        <v>1.0204081632653061</v>
      </c>
    </row>
    <row r="12" spans="1:41" x14ac:dyDescent="0.25">
      <c r="A12" s="1" t="s">
        <v>7</v>
      </c>
      <c r="B12" s="14">
        <v>23</v>
      </c>
      <c r="C12" s="13">
        <f>B12*100/B$30</f>
        <v>11.16504854368932</v>
      </c>
      <c r="D12" s="14">
        <v>4</v>
      </c>
      <c r="E12" s="13">
        <f>D12*100/D$30</f>
        <v>1.4545454545454546</v>
      </c>
      <c r="F12" s="14">
        <v>7</v>
      </c>
      <c r="G12" s="15">
        <f>F12*100/F$30</f>
        <v>5.833333333333333</v>
      </c>
      <c r="H12" s="16">
        <v>13</v>
      </c>
      <c r="I12" s="13">
        <f>H12*100/H$30</f>
        <v>15.294117647058824</v>
      </c>
      <c r="J12" s="12">
        <v>19</v>
      </c>
      <c r="K12" s="13">
        <f>J12*100/J$30</f>
        <v>10.982658959537572</v>
      </c>
      <c r="L12" s="12">
        <v>58</v>
      </c>
      <c r="M12" s="13">
        <f t="shared" si="1"/>
        <v>26.00896860986547</v>
      </c>
      <c r="N12" s="14">
        <v>47</v>
      </c>
      <c r="O12" s="13">
        <f>N12*100/N$30</f>
        <v>21.962616822429908</v>
      </c>
      <c r="P12" s="14">
        <v>51</v>
      </c>
      <c r="Q12" s="13">
        <f t="shared" si="2"/>
        <v>16.293929712460063</v>
      </c>
      <c r="R12" s="12">
        <v>42</v>
      </c>
      <c r="S12" s="13">
        <f>R12*100/R$30</f>
        <v>12.727272727272727</v>
      </c>
      <c r="T12" s="12">
        <v>65</v>
      </c>
      <c r="U12" s="13">
        <f>T12*100/T$30</f>
        <v>17.955801104972377</v>
      </c>
      <c r="V12" s="12">
        <v>56</v>
      </c>
      <c r="W12" s="13">
        <f>V12*100/V$30</f>
        <v>25.925925925925927</v>
      </c>
      <c r="X12" s="12">
        <v>55</v>
      </c>
      <c r="Y12" s="13">
        <f t="shared" si="3"/>
        <v>15.492957746478874</v>
      </c>
      <c r="Z12" s="12">
        <v>59</v>
      </c>
      <c r="AA12" s="13">
        <f>Z12*100/Z$30</f>
        <v>29.5</v>
      </c>
      <c r="AB12" s="12">
        <v>64</v>
      </c>
      <c r="AC12" s="13">
        <f t="shared" si="4"/>
        <v>19.631901840490798</v>
      </c>
      <c r="AD12" s="12">
        <v>5</v>
      </c>
      <c r="AE12" s="13">
        <f t="shared" si="6"/>
        <v>7.6923076923076925</v>
      </c>
      <c r="AF12" s="12">
        <v>49</v>
      </c>
      <c r="AG12" s="13">
        <f t="shared" si="5"/>
        <v>22.477064220183486</v>
      </c>
      <c r="AH12" s="12">
        <v>2</v>
      </c>
      <c r="AI12" s="13">
        <f>AH12*100/AH$30</f>
        <v>1.2345679012345678</v>
      </c>
      <c r="AJ12" s="12">
        <v>55</v>
      </c>
      <c r="AK12" s="13">
        <f>AJ12*100/AJ$30</f>
        <v>24.774774774774773</v>
      </c>
      <c r="AL12" s="12">
        <v>65</v>
      </c>
      <c r="AM12" s="13">
        <f>AL12*100/AL$30</f>
        <v>32.828282828282831</v>
      </c>
      <c r="AN12" s="12">
        <v>29</v>
      </c>
      <c r="AO12" s="13">
        <f>AN12*100/AN$30</f>
        <v>14.795918367346939</v>
      </c>
    </row>
    <row r="13" spans="1:41" x14ac:dyDescent="0.25">
      <c r="A13" s="1" t="s">
        <v>8</v>
      </c>
      <c r="B13" s="14"/>
      <c r="C13" s="13"/>
      <c r="D13" s="14"/>
      <c r="E13" s="13"/>
      <c r="F13" s="14"/>
      <c r="G13" s="15"/>
      <c r="H13" s="16"/>
      <c r="I13" s="13"/>
      <c r="J13" s="12"/>
      <c r="K13" s="13"/>
      <c r="L13" s="12"/>
      <c r="M13" s="13"/>
      <c r="N13" s="14">
        <v>1</v>
      </c>
      <c r="O13" s="13">
        <f>N13*100/N$30</f>
        <v>0.46728971962616822</v>
      </c>
      <c r="P13" s="14"/>
      <c r="Q13" s="13"/>
      <c r="R13" s="12"/>
      <c r="S13" s="13"/>
      <c r="T13" s="12"/>
      <c r="U13" s="13"/>
      <c r="V13" s="12"/>
      <c r="W13" s="13"/>
      <c r="X13" s="12"/>
      <c r="Y13" s="13"/>
      <c r="Z13" s="12">
        <v>3</v>
      </c>
      <c r="AA13" s="13">
        <f>Z13*100/Z$30</f>
        <v>1.5</v>
      </c>
      <c r="AB13" s="12"/>
      <c r="AC13" s="13">
        <f t="shared" si="4"/>
        <v>0</v>
      </c>
      <c r="AD13" s="12"/>
      <c r="AE13" s="13">
        <f t="shared" si="6"/>
        <v>0</v>
      </c>
      <c r="AF13" s="12">
        <v>1</v>
      </c>
      <c r="AG13" s="13">
        <f t="shared" si="5"/>
        <v>0.45871559633027525</v>
      </c>
      <c r="AH13" s="12"/>
      <c r="AI13" s="13"/>
      <c r="AJ13" s="12"/>
      <c r="AK13" s="13"/>
      <c r="AL13" s="12"/>
      <c r="AM13" s="13"/>
      <c r="AN13" s="12">
        <v>1</v>
      </c>
      <c r="AO13" s="13">
        <f>AN13*100/AN$30</f>
        <v>0.51020408163265307</v>
      </c>
    </row>
    <row r="14" spans="1:41" x14ac:dyDescent="0.25">
      <c r="A14" s="1" t="s">
        <v>9</v>
      </c>
      <c r="B14" s="14">
        <v>4</v>
      </c>
      <c r="C14" s="13">
        <f>B14*100/B$30</f>
        <v>1.941747572815534</v>
      </c>
      <c r="D14" s="14">
        <v>6</v>
      </c>
      <c r="E14" s="13">
        <f>D14*100/D$30</f>
        <v>2.1818181818181817</v>
      </c>
      <c r="F14" s="14"/>
      <c r="G14" s="15">
        <f>F14*100/F$30</f>
        <v>0</v>
      </c>
      <c r="H14" s="16">
        <v>3</v>
      </c>
      <c r="I14" s="13">
        <f>H14*100/H$30</f>
        <v>3.5294117647058822</v>
      </c>
      <c r="J14" s="12">
        <v>2</v>
      </c>
      <c r="K14" s="13">
        <f>J14*100/J$30</f>
        <v>1.1560693641618498</v>
      </c>
      <c r="L14" s="12"/>
      <c r="M14" s="13"/>
      <c r="N14" s="14"/>
      <c r="O14" s="13"/>
      <c r="P14" s="14">
        <v>4</v>
      </c>
      <c r="Q14" s="13">
        <f>P14*100/P$30</f>
        <v>1.2779552715654952</v>
      </c>
      <c r="R14" s="12">
        <v>3</v>
      </c>
      <c r="S14" s="13">
        <f>R14*100/R$30</f>
        <v>0.90909090909090906</v>
      </c>
      <c r="T14" s="12">
        <v>9</v>
      </c>
      <c r="U14" s="13">
        <f>T14*100/T$30</f>
        <v>2.4861878453038675</v>
      </c>
      <c r="V14" s="12"/>
      <c r="W14" s="13"/>
      <c r="X14" s="12">
        <v>8</v>
      </c>
      <c r="Y14" s="13">
        <f>X14*100/X$30</f>
        <v>2.2535211267605635</v>
      </c>
      <c r="Z14" s="12"/>
      <c r="AA14" s="13"/>
      <c r="AB14" s="12">
        <v>4</v>
      </c>
      <c r="AC14" s="13">
        <f t="shared" si="4"/>
        <v>1.2269938650306749</v>
      </c>
      <c r="AD14" s="12"/>
      <c r="AE14" s="13"/>
      <c r="AF14" s="12"/>
      <c r="AG14" s="13"/>
      <c r="AH14" s="12">
        <v>1</v>
      </c>
      <c r="AI14" s="13">
        <f>AH14*100/AH$30</f>
        <v>0.61728395061728392</v>
      </c>
      <c r="AJ14" s="12"/>
      <c r="AK14" s="13"/>
      <c r="AL14" s="12"/>
      <c r="AM14" s="13"/>
      <c r="AN14" s="12">
        <v>5</v>
      </c>
      <c r="AO14" s="13">
        <f>AN14*100/AN$30</f>
        <v>2.5510204081632653</v>
      </c>
    </row>
    <row r="15" spans="1:41" x14ac:dyDescent="0.25">
      <c r="A15" s="1" t="s">
        <v>10</v>
      </c>
      <c r="B15" s="14"/>
      <c r="C15" s="13"/>
      <c r="D15" s="14"/>
      <c r="E15" s="13"/>
      <c r="F15" s="14"/>
      <c r="G15" s="15"/>
      <c r="H15" s="16"/>
      <c r="I15" s="13"/>
      <c r="J15" s="12"/>
      <c r="K15" s="13"/>
      <c r="L15" s="12">
        <v>1</v>
      </c>
      <c r="M15" s="13">
        <f>L15*100/L$30</f>
        <v>0.44843049327354262</v>
      </c>
      <c r="N15" s="14"/>
      <c r="O15" s="13"/>
      <c r="P15" s="14"/>
      <c r="Q15" s="13"/>
      <c r="R15" s="12"/>
      <c r="S15" s="13"/>
      <c r="T15" s="12"/>
      <c r="U15" s="13"/>
      <c r="V15" s="12"/>
      <c r="W15" s="13"/>
      <c r="X15" s="12"/>
      <c r="Y15" s="13"/>
      <c r="Z15" s="12"/>
      <c r="AA15" s="13"/>
      <c r="AB15" s="12"/>
      <c r="AC15" s="13"/>
      <c r="AD15" s="12"/>
      <c r="AE15" s="13"/>
      <c r="AF15" s="12"/>
      <c r="AG15" s="13"/>
      <c r="AH15" s="12"/>
      <c r="AI15" s="13"/>
      <c r="AJ15" s="12"/>
      <c r="AK15" s="13"/>
      <c r="AL15" s="12"/>
      <c r="AM15" s="13"/>
      <c r="AN15" s="12"/>
      <c r="AO15" s="13"/>
    </row>
    <row r="16" spans="1:41" x14ac:dyDescent="0.25">
      <c r="A16" s="1" t="s">
        <v>11</v>
      </c>
      <c r="B16" s="14"/>
      <c r="C16" s="13"/>
      <c r="D16" s="14"/>
      <c r="E16" s="13"/>
      <c r="F16" s="14"/>
      <c r="G16" s="15"/>
      <c r="H16" s="16"/>
      <c r="I16" s="13"/>
      <c r="J16" s="12"/>
      <c r="K16" s="13"/>
      <c r="L16" s="12"/>
      <c r="M16" s="13"/>
      <c r="N16" s="14"/>
      <c r="O16" s="13"/>
      <c r="P16" s="14"/>
      <c r="Q16" s="13"/>
      <c r="R16" s="12"/>
      <c r="S16" s="13"/>
      <c r="T16" s="12">
        <v>2</v>
      </c>
      <c r="U16" s="13">
        <f>T16*100/T$30</f>
        <v>0.5524861878453039</v>
      </c>
      <c r="V16" s="12"/>
      <c r="W16" s="13"/>
      <c r="X16" s="12">
        <v>3</v>
      </c>
      <c r="Y16" s="13">
        <f>X16*100/X$30</f>
        <v>0.84507042253521125</v>
      </c>
      <c r="Z16" s="12"/>
      <c r="AA16" s="13"/>
      <c r="AB16" s="12"/>
      <c r="AC16" s="13"/>
      <c r="AD16" s="12"/>
      <c r="AE16" s="13"/>
      <c r="AF16" s="12"/>
      <c r="AG16" s="13"/>
      <c r="AH16" s="12"/>
      <c r="AI16" s="13"/>
      <c r="AJ16" s="12"/>
      <c r="AK16" s="13"/>
      <c r="AL16" s="12"/>
      <c r="AM16" s="13"/>
      <c r="AN16" s="12"/>
      <c r="AO16" s="13"/>
    </row>
    <row r="17" spans="1:41" x14ac:dyDescent="0.25">
      <c r="A17" s="1" t="s">
        <v>12</v>
      </c>
      <c r="B17" s="14"/>
      <c r="C17" s="13"/>
      <c r="D17" s="14"/>
      <c r="E17" s="13"/>
      <c r="F17" s="14"/>
      <c r="G17" s="15"/>
      <c r="H17" s="16"/>
      <c r="I17" s="13"/>
      <c r="J17" s="12"/>
      <c r="K17" s="13"/>
      <c r="L17" s="12"/>
      <c r="M17" s="13"/>
      <c r="N17" s="14"/>
      <c r="O17" s="13"/>
      <c r="P17" s="14"/>
      <c r="Q17" s="13"/>
      <c r="R17" s="12"/>
      <c r="S17" s="13"/>
      <c r="T17" s="12">
        <v>1</v>
      </c>
      <c r="U17" s="13">
        <f>T17*100/T$30</f>
        <v>0.27624309392265195</v>
      </c>
      <c r="V17" s="12"/>
      <c r="W17" s="13"/>
      <c r="X17" s="12">
        <v>1</v>
      </c>
      <c r="Y17" s="13">
        <f>X17*100/X$30</f>
        <v>0.28169014084507044</v>
      </c>
      <c r="Z17" s="12"/>
      <c r="AA17" s="13"/>
      <c r="AB17" s="12">
        <v>4</v>
      </c>
      <c r="AC17" s="13">
        <f>AB17*100/AB$30</f>
        <v>1.2269938650306749</v>
      </c>
      <c r="AD17" s="12"/>
      <c r="AE17" s="13"/>
      <c r="AF17" s="12"/>
      <c r="AG17" s="13"/>
      <c r="AH17" s="12"/>
      <c r="AI17" s="13"/>
      <c r="AJ17" s="12"/>
      <c r="AK17" s="13"/>
      <c r="AL17" s="12"/>
      <c r="AM17" s="13"/>
      <c r="AN17" s="12"/>
      <c r="AO17" s="13"/>
    </row>
    <row r="18" spans="1:41" x14ac:dyDescent="0.25">
      <c r="A18" s="1" t="s">
        <v>25</v>
      </c>
      <c r="B18" s="14"/>
      <c r="C18" s="13"/>
      <c r="D18" s="14"/>
      <c r="E18" s="13"/>
      <c r="F18" s="14"/>
      <c r="G18" s="15"/>
      <c r="H18" s="16"/>
      <c r="I18" s="13"/>
      <c r="J18" s="12"/>
      <c r="K18" s="13"/>
      <c r="L18" s="12"/>
      <c r="M18" s="13"/>
      <c r="N18" s="14"/>
      <c r="O18" s="13"/>
      <c r="P18" s="14"/>
      <c r="Q18" s="13"/>
      <c r="R18" s="12">
        <v>2</v>
      </c>
      <c r="S18" s="13">
        <f>R18*100/R$30</f>
        <v>0.60606060606060608</v>
      </c>
      <c r="T18" s="12">
        <v>12</v>
      </c>
      <c r="U18" s="13">
        <f>T18*100/T$30</f>
        <v>3.3149171270718232</v>
      </c>
      <c r="V18" s="12"/>
      <c r="W18" s="13"/>
      <c r="X18" s="12">
        <v>1</v>
      </c>
      <c r="Y18" s="13">
        <f>X18*100/X$30</f>
        <v>0.28169014084507044</v>
      </c>
      <c r="Z18" s="12"/>
      <c r="AA18" s="13"/>
      <c r="AB18" s="12"/>
      <c r="AC18" s="13"/>
      <c r="AD18" s="12"/>
      <c r="AE18" s="13"/>
      <c r="AF18" s="12"/>
      <c r="AG18" s="13"/>
      <c r="AH18" s="12"/>
      <c r="AI18" s="13"/>
      <c r="AJ18" s="12"/>
      <c r="AK18" s="13"/>
      <c r="AL18" s="12"/>
      <c r="AM18" s="13"/>
      <c r="AN18" s="12"/>
      <c r="AO18" s="13"/>
    </row>
    <row r="19" spans="1:41" x14ac:dyDescent="0.25">
      <c r="A19" s="1" t="s">
        <v>13</v>
      </c>
      <c r="B19" s="14">
        <v>6</v>
      </c>
      <c r="C19" s="13">
        <f>B19*100/B$30</f>
        <v>2.912621359223301</v>
      </c>
      <c r="D19" s="14">
        <v>15</v>
      </c>
      <c r="E19" s="13">
        <f>D19*100/D$30</f>
        <v>5.4545454545454541</v>
      </c>
      <c r="F19" s="14">
        <v>4</v>
      </c>
      <c r="G19" s="15">
        <f>F19*100/F$30</f>
        <v>3.3333333333333335</v>
      </c>
      <c r="H19" s="16">
        <v>9</v>
      </c>
      <c r="I19" s="13">
        <f>H19*100/H$30</f>
        <v>10.588235294117647</v>
      </c>
      <c r="J19" s="12">
        <v>15</v>
      </c>
      <c r="K19" s="13">
        <f>J19*100/J$30</f>
        <v>8.6705202312138727</v>
      </c>
      <c r="L19" s="12">
        <v>131</v>
      </c>
      <c r="M19" s="13">
        <f>L19*100/L$30</f>
        <v>58.744394618834079</v>
      </c>
      <c r="N19" s="14">
        <v>123</v>
      </c>
      <c r="O19" s="13">
        <f>N19*100/N$30</f>
        <v>57.476635514018689</v>
      </c>
      <c r="P19" s="14">
        <v>4</v>
      </c>
      <c r="Q19" s="13">
        <f t="shared" ref="Q19:Q26" si="7">P19*100/P$30</f>
        <v>1.2779552715654952</v>
      </c>
      <c r="R19" s="12">
        <v>16</v>
      </c>
      <c r="S19" s="13">
        <f>R19*100/R$30</f>
        <v>4.8484848484848486</v>
      </c>
      <c r="T19" s="12">
        <v>20</v>
      </c>
      <c r="U19" s="13">
        <f>T19*100/T$30</f>
        <v>5.5248618784530388</v>
      </c>
      <c r="V19" s="12">
        <v>123</v>
      </c>
      <c r="W19" s="13">
        <f>V19*100/V$30</f>
        <v>56.944444444444443</v>
      </c>
      <c r="X19" s="12">
        <v>83</v>
      </c>
      <c r="Y19" s="13">
        <f>X19*100/X$30</f>
        <v>23.380281690140844</v>
      </c>
      <c r="Z19" s="12">
        <v>97</v>
      </c>
      <c r="AA19" s="13">
        <f>Z19*100/Z$30</f>
        <v>48.5</v>
      </c>
      <c r="AB19" s="12">
        <v>20</v>
      </c>
      <c r="AC19" s="13">
        <f>AB19*100/AB$30</f>
        <v>6.1349693251533743</v>
      </c>
      <c r="AD19" s="12">
        <v>2</v>
      </c>
      <c r="AE19" s="13">
        <f>AD19*100/AD$30</f>
        <v>3.0769230769230771</v>
      </c>
      <c r="AF19" s="12">
        <v>110</v>
      </c>
      <c r="AG19" s="13">
        <f>AF19*100/AF$30</f>
        <v>50.458715596330272</v>
      </c>
      <c r="AH19" s="12">
        <v>8</v>
      </c>
      <c r="AI19" s="13">
        <f>AH19*100/AH$30</f>
        <v>4.9382716049382713</v>
      </c>
      <c r="AJ19" s="12">
        <v>116</v>
      </c>
      <c r="AK19" s="13">
        <f>AJ19*100/AJ$30</f>
        <v>52.252252252252255</v>
      </c>
      <c r="AL19" s="12">
        <v>94</v>
      </c>
      <c r="AM19" s="13">
        <f>AL19*100/AL$30</f>
        <v>47.474747474747474</v>
      </c>
      <c r="AN19" s="12">
        <v>16</v>
      </c>
      <c r="AO19" s="13">
        <f>AN19*100/AN$30</f>
        <v>8.1632653061224492</v>
      </c>
    </row>
    <row r="20" spans="1:41" x14ac:dyDescent="0.25">
      <c r="A20" s="1" t="s">
        <v>14</v>
      </c>
      <c r="B20" s="14">
        <v>46</v>
      </c>
      <c r="C20" s="13">
        <f>B20*100/B$30</f>
        <v>22.33009708737864</v>
      </c>
      <c r="D20" s="14">
        <v>51</v>
      </c>
      <c r="E20" s="13">
        <f>D20*100/D$30</f>
        <v>18.545454545454547</v>
      </c>
      <c r="F20" s="14">
        <v>37</v>
      </c>
      <c r="G20" s="15">
        <f>F20*100/F$30</f>
        <v>30.833333333333332</v>
      </c>
      <c r="H20" s="16">
        <v>18</v>
      </c>
      <c r="I20" s="13">
        <f>H20*100/H$30</f>
        <v>21.176470588235293</v>
      </c>
      <c r="J20" s="12">
        <v>45</v>
      </c>
      <c r="K20" s="13">
        <f>J20*100/J$30</f>
        <v>26.01156069364162</v>
      </c>
      <c r="L20" s="12"/>
      <c r="M20" s="13"/>
      <c r="N20" s="14"/>
      <c r="O20" s="13"/>
      <c r="P20" s="14">
        <v>66</v>
      </c>
      <c r="Q20" s="13">
        <f t="shared" si="7"/>
        <v>21.08626198083067</v>
      </c>
      <c r="R20" s="12">
        <v>68</v>
      </c>
      <c r="S20" s="13">
        <f>R20*100/R$30</f>
        <v>20.606060606060606</v>
      </c>
      <c r="T20" s="12">
        <v>74</v>
      </c>
      <c r="U20" s="13">
        <f>T20*100/T$30</f>
        <v>20.441988950276244</v>
      </c>
      <c r="V20" s="12">
        <v>1</v>
      </c>
      <c r="W20" s="13">
        <f>V20*100/V$30</f>
        <v>0.46296296296296297</v>
      </c>
      <c r="X20" s="12">
        <v>15</v>
      </c>
      <c r="Y20" s="13">
        <f>X20*100/X$30</f>
        <v>4.225352112676056</v>
      </c>
      <c r="Z20" s="12"/>
      <c r="AA20" s="13"/>
      <c r="AB20" s="12">
        <v>52</v>
      </c>
      <c r="AC20" s="13">
        <f>AB20*100/AB$30</f>
        <v>15.950920245398773</v>
      </c>
      <c r="AD20" s="12">
        <v>7</v>
      </c>
      <c r="AE20" s="13">
        <f>AD20*100/AD$30</f>
        <v>10.76923076923077</v>
      </c>
      <c r="AF20" s="12">
        <v>6</v>
      </c>
      <c r="AG20" s="13">
        <f>AF20*100/AF$30</f>
        <v>2.7522935779816513</v>
      </c>
      <c r="AH20" s="12">
        <v>60</v>
      </c>
      <c r="AI20" s="13">
        <f>AH20*100/AH$30</f>
        <v>37.037037037037038</v>
      </c>
      <c r="AJ20" s="12">
        <v>3</v>
      </c>
      <c r="AK20" s="13">
        <f>AJ20*100/AJ$30</f>
        <v>1.3513513513513513</v>
      </c>
      <c r="AL20" s="12"/>
      <c r="AM20" s="13"/>
      <c r="AN20" s="12">
        <v>34</v>
      </c>
      <c r="AO20" s="13">
        <f>AN20*100/AN$30</f>
        <v>17.346938775510203</v>
      </c>
    </row>
    <row r="21" spans="1:41" x14ac:dyDescent="0.25">
      <c r="A21" s="1" t="s">
        <v>26</v>
      </c>
      <c r="B21" s="14"/>
      <c r="C21" s="13"/>
      <c r="D21" s="14"/>
      <c r="E21" s="13"/>
      <c r="F21" s="14"/>
      <c r="G21" s="15">
        <f>F21*100/F$30</f>
        <v>0</v>
      </c>
      <c r="H21" s="16"/>
      <c r="I21" s="13"/>
      <c r="J21" s="12"/>
      <c r="K21" s="13"/>
      <c r="L21" s="12"/>
      <c r="M21" s="13"/>
      <c r="N21" s="14"/>
      <c r="O21" s="13"/>
      <c r="P21" s="14">
        <v>5</v>
      </c>
      <c r="Q21" s="13">
        <f t="shared" si="7"/>
        <v>1.5974440894568691</v>
      </c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>
        <v>2</v>
      </c>
      <c r="AC21" s="13">
        <f>AB21*100/AB$30</f>
        <v>0.61349693251533743</v>
      </c>
      <c r="AD21" s="12">
        <v>2</v>
      </c>
      <c r="AE21" s="13">
        <f>AD21*100/AD$30</f>
        <v>3.0769230769230771</v>
      </c>
      <c r="AF21" s="12"/>
      <c r="AG21" s="13">
        <f>AF21*100/AF$30</f>
        <v>0</v>
      </c>
      <c r="AH21" s="12"/>
      <c r="AI21" s="13"/>
      <c r="AJ21" s="12"/>
      <c r="AK21" s="13"/>
      <c r="AL21" s="12"/>
      <c r="AM21" s="13"/>
      <c r="AN21" s="12">
        <v>2</v>
      </c>
      <c r="AO21" s="13">
        <f>AN21*100/AN$30</f>
        <v>1.0204081632653061</v>
      </c>
    </row>
    <row r="22" spans="1:41" s="3" customFormat="1" x14ac:dyDescent="0.25">
      <c r="A22" s="2" t="s">
        <v>15</v>
      </c>
      <c r="B22" s="17">
        <v>14</v>
      </c>
      <c r="C22" s="18">
        <f>B22*100/B$30</f>
        <v>6.7961165048543686</v>
      </c>
      <c r="D22" s="17">
        <v>19</v>
      </c>
      <c r="E22" s="18">
        <f>D22*100/D$30</f>
        <v>6.9090909090909092</v>
      </c>
      <c r="F22" s="17">
        <v>8</v>
      </c>
      <c r="G22" s="15">
        <f>F22*100/F$30</f>
        <v>6.666666666666667</v>
      </c>
      <c r="H22" s="19"/>
      <c r="I22" s="18"/>
      <c r="J22" s="20">
        <v>9</v>
      </c>
      <c r="K22" s="18">
        <f>J22*100/J$30</f>
        <v>5.202312138728324</v>
      </c>
      <c r="L22" s="20">
        <v>1</v>
      </c>
      <c r="M22" s="18">
        <f>L22*100/L$30</f>
        <v>0.44843049327354262</v>
      </c>
      <c r="N22" s="17">
        <v>6</v>
      </c>
      <c r="O22" s="18">
        <f>N22*100/N$30</f>
        <v>2.8037383177570092</v>
      </c>
      <c r="P22" s="17">
        <v>13</v>
      </c>
      <c r="Q22" s="18">
        <f t="shared" si="7"/>
        <v>4.1533546325878596</v>
      </c>
      <c r="R22" s="20">
        <v>9</v>
      </c>
      <c r="S22" s="18">
        <f>R22*100/R$30</f>
        <v>2.7272727272727271</v>
      </c>
      <c r="T22" s="20">
        <v>25</v>
      </c>
      <c r="U22" s="18">
        <f>T22*100/T$30</f>
        <v>6.9060773480662982</v>
      </c>
      <c r="V22" s="20">
        <v>3</v>
      </c>
      <c r="W22" s="18">
        <f>V22*100/V$30</f>
        <v>1.3888888888888888</v>
      </c>
      <c r="X22" s="20">
        <v>13</v>
      </c>
      <c r="Y22" s="18">
        <f>X22*100/X$30</f>
        <v>3.6619718309859155</v>
      </c>
      <c r="Z22" s="20">
        <v>2</v>
      </c>
      <c r="AA22" s="18">
        <f>Z22*100/Z$30</f>
        <v>1</v>
      </c>
      <c r="AB22" s="20">
        <v>11</v>
      </c>
      <c r="AC22" s="18">
        <f>AB22*100/AB$30</f>
        <v>3.3742331288343559</v>
      </c>
      <c r="AD22" s="20">
        <v>2</v>
      </c>
      <c r="AE22" s="18">
        <f>AD22*100/AD$30</f>
        <v>3.0769230769230771</v>
      </c>
      <c r="AF22" s="20">
        <v>3</v>
      </c>
      <c r="AG22" s="18">
        <f>AF22*100/AF$30</f>
        <v>1.3761467889908257</v>
      </c>
      <c r="AH22" s="20"/>
      <c r="AI22" s="18"/>
      <c r="AJ22" s="20">
        <v>3</v>
      </c>
      <c r="AK22" s="18">
        <f>AJ22*100/AJ$30</f>
        <v>1.3513513513513513</v>
      </c>
      <c r="AL22" s="20"/>
      <c r="AM22" s="18"/>
      <c r="AN22" s="20">
        <v>6</v>
      </c>
      <c r="AO22" s="18">
        <f>AN22*100/AN$30</f>
        <v>3.0612244897959182</v>
      </c>
    </row>
    <row r="23" spans="1:41" x14ac:dyDescent="0.25">
      <c r="A23" s="1" t="s">
        <v>16</v>
      </c>
      <c r="B23" s="14"/>
      <c r="C23" s="13"/>
      <c r="D23" s="14"/>
      <c r="E23" s="13"/>
      <c r="F23" s="14"/>
      <c r="G23" s="15"/>
      <c r="H23" s="16"/>
      <c r="I23" s="13"/>
      <c r="J23" s="12">
        <v>2</v>
      </c>
      <c r="K23" s="13">
        <f>J23*100/J$30</f>
        <v>1.1560693641618498</v>
      </c>
      <c r="L23" s="12"/>
      <c r="M23" s="13"/>
      <c r="N23" s="14"/>
      <c r="O23" s="13"/>
      <c r="P23" s="14">
        <v>3</v>
      </c>
      <c r="Q23" s="13">
        <f t="shared" si="7"/>
        <v>0.95846645367412142</v>
      </c>
      <c r="R23" s="12"/>
      <c r="S23" s="13"/>
      <c r="T23" s="12">
        <v>1</v>
      </c>
      <c r="U23" s="13">
        <f>T23*100/T$30</f>
        <v>0.27624309392265195</v>
      </c>
      <c r="V23" s="12"/>
      <c r="W23" s="13"/>
      <c r="X23" s="12">
        <v>2</v>
      </c>
      <c r="Y23" s="13">
        <f>X23*100/X$30</f>
        <v>0.56338028169014087</v>
      </c>
      <c r="Z23" s="12"/>
      <c r="AA23" s="13"/>
      <c r="AB23" s="12">
        <v>2</v>
      </c>
      <c r="AC23" s="13">
        <f>AB23*100/AB$30</f>
        <v>0.61349693251533743</v>
      </c>
      <c r="AD23" s="12">
        <v>3</v>
      </c>
      <c r="AE23" s="13">
        <f>AD23*100/AD$30</f>
        <v>4.615384615384615</v>
      </c>
      <c r="AF23" s="12"/>
      <c r="AG23" s="13"/>
      <c r="AH23" s="12"/>
      <c r="AI23" s="13"/>
      <c r="AJ23" s="12"/>
      <c r="AK23" s="13"/>
      <c r="AL23" s="12">
        <v>1</v>
      </c>
      <c r="AM23" s="13">
        <f>AL23*100/AL$30</f>
        <v>0.50505050505050508</v>
      </c>
      <c r="AN23" s="12"/>
      <c r="AO23" s="13"/>
    </row>
    <row r="24" spans="1:41" x14ac:dyDescent="0.25">
      <c r="A24" s="1" t="s">
        <v>17</v>
      </c>
      <c r="B24" s="14">
        <v>2</v>
      </c>
      <c r="C24" s="13">
        <f>B24*100/B$30</f>
        <v>0.970873786407767</v>
      </c>
      <c r="D24" s="14"/>
      <c r="E24" s="13"/>
      <c r="F24" s="14"/>
      <c r="G24" s="10"/>
      <c r="H24" s="12"/>
      <c r="I24" s="13"/>
      <c r="J24" s="12"/>
      <c r="K24" s="13"/>
      <c r="L24" s="12"/>
      <c r="M24" s="13"/>
      <c r="N24" s="12"/>
      <c r="O24" s="13"/>
      <c r="P24" s="14">
        <v>10</v>
      </c>
      <c r="Q24" s="13">
        <f t="shared" si="7"/>
        <v>3.1948881789137382</v>
      </c>
      <c r="R24" s="12">
        <v>4</v>
      </c>
      <c r="S24" s="13">
        <f>R24*100/R$30</f>
        <v>1.2121212121212122</v>
      </c>
      <c r="T24" s="12"/>
      <c r="U24" s="13"/>
      <c r="V24" s="12"/>
      <c r="W24" s="13"/>
      <c r="X24" s="12"/>
      <c r="Y24" s="13"/>
      <c r="Z24" s="12"/>
      <c r="AA24" s="13"/>
      <c r="AB24" s="12"/>
      <c r="AC24" s="13"/>
      <c r="AD24" s="12"/>
      <c r="AE24" s="13"/>
      <c r="AF24" s="12"/>
      <c r="AG24" s="13"/>
      <c r="AH24" s="12"/>
      <c r="AI24" s="13"/>
      <c r="AJ24" s="12"/>
      <c r="AK24" s="13"/>
      <c r="AL24" s="12"/>
      <c r="AM24" s="13"/>
      <c r="AN24" s="12"/>
      <c r="AO24" s="13"/>
    </row>
    <row r="25" spans="1:41" x14ac:dyDescent="0.25">
      <c r="A25" s="1" t="s">
        <v>18</v>
      </c>
      <c r="B25" s="14">
        <v>1</v>
      </c>
      <c r="C25" s="13">
        <f>B25*100/B$30</f>
        <v>0.4854368932038835</v>
      </c>
      <c r="D25" s="14">
        <v>4</v>
      </c>
      <c r="E25" s="13">
        <f>D25*100/D$30</f>
        <v>1.4545454545454546</v>
      </c>
      <c r="F25" s="14"/>
      <c r="G25" s="10"/>
      <c r="H25" s="12"/>
      <c r="I25" s="13"/>
      <c r="J25" s="12"/>
      <c r="K25" s="13"/>
      <c r="L25" s="12"/>
      <c r="M25" s="13"/>
      <c r="N25" s="12"/>
      <c r="O25" s="13"/>
      <c r="P25" s="14">
        <v>1</v>
      </c>
      <c r="Q25" s="13">
        <f t="shared" si="7"/>
        <v>0.31948881789137379</v>
      </c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</row>
    <row r="26" spans="1:41" x14ac:dyDescent="0.25">
      <c r="A26" s="1" t="s">
        <v>19</v>
      </c>
      <c r="B26" s="14"/>
      <c r="C26" s="13"/>
      <c r="D26" s="14">
        <v>2</v>
      </c>
      <c r="E26" s="13">
        <f>D26*100/D$30</f>
        <v>0.72727272727272729</v>
      </c>
      <c r="F26" s="14"/>
      <c r="G26" s="10"/>
      <c r="H26" s="12"/>
      <c r="I26" s="13"/>
      <c r="J26" s="12"/>
      <c r="K26" s="13"/>
      <c r="L26" s="12"/>
      <c r="M26" s="13"/>
      <c r="N26" s="12"/>
      <c r="O26" s="13"/>
      <c r="P26" s="14">
        <v>1</v>
      </c>
      <c r="Q26" s="13">
        <f t="shared" si="7"/>
        <v>0.31948881789137379</v>
      </c>
      <c r="R26" s="12">
        <v>2</v>
      </c>
      <c r="S26" s="13">
        <f>R26*100/R$30</f>
        <v>0.60606060606060608</v>
      </c>
      <c r="T26" s="12"/>
      <c r="U26" s="13"/>
      <c r="V26" s="12"/>
      <c r="W26" s="13"/>
      <c r="X26" s="12"/>
      <c r="Y26" s="13"/>
      <c r="Z26" s="12"/>
      <c r="AA26" s="13"/>
      <c r="AB26" s="12"/>
      <c r="AC26" s="13"/>
      <c r="AD26" s="12"/>
      <c r="AE26" s="13"/>
      <c r="AF26" s="12"/>
      <c r="AG26" s="13"/>
      <c r="AH26" s="12"/>
      <c r="AI26" s="13"/>
      <c r="AJ26" s="12"/>
      <c r="AK26" s="13"/>
      <c r="AL26" s="12"/>
      <c r="AM26" s="13"/>
      <c r="AN26" s="12"/>
      <c r="AO26" s="13"/>
    </row>
    <row r="27" spans="1:41" x14ac:dyDescent="0.25">
      <c r="A27" s="1" t="s">
        <v>20</v>
      </c>
      <c r="B27" s="14"/>
      <c r="C27" s="13"/>
      <c r="D27" s="14"/>
      <c r="E27" s="13"/>
      <c r="F27" s="14"/>
      <c r="G27" s="10"/>
      <c r="H27" s="12"/>
      <c r="I27" s="13"/>
      <c r="J27" s="12">
        <v>3</v>
      </c>
      <c r="K27" s="13">
        <f>J27*100/J$30</f>
        <v>1.7341040462427746</v>
      </c>
      <c r="L27" s="12"/>
      <c r="M27" s="13"/>
      <c r="N27" s="12"/>
      <c r="O27" s="13"/>
      <c r="P27" s="12"/>
      <c r="Q27" s="13"/>
      <c r="R27" s="12">
        <v>9</v>
      </c>
      <c r="S27" s="13">
        <f>R27*100/R$30</f>
        <v>2.7272727272727271</v>
      </c>
      <c r="T27" s="12">
        <v>10</v>
      </c>
      <c r="U27" s="13">
        <f>T27*100/T$30</f>
        <v>2.7624309392265194</v>
      </c>
      <c r="V27" s="12"/>
      <c r="W27" s="13"/>
      <c r="X27" s="12">
        <v>5</v>
      </c>
      <c r="Y27" s="13">
        <f>X27*100/X$30</f>
        <v>1.408450704225352</v>
      </c>
      <c r="Z27" s="12"/>
      <c r="AA27" s="13"/>
      <c r="AB27" s="12">
        <v>3</v>
      </c>
      <c r="AC27" s="13">
        <f>AB27*100/AB$30</f>
        <v>0.92024539877300615</v>
      </c>
      <c r="AD27" s="12"/>
      <c r="AE27" s="13"/>
      <c r="AF27" s="12"/>
      <c r="AG27" s="13"/>
      <c r="AH27" s="12"/>
      <c r="AI27" s="13"/>
      <c r="AJ27" s="12"/>
      <c r="AK27" s="13"/>
      <c r="AL27" s="12"/>
      <c r="AM27" s="13"/>
      <c r="AN27" s="12">
        <v>6</v>
      </c>
      <c r="AO27" s="13">
        <f>AN27*100/AN$30</f>
        <v>3.0612244897959182</v>
      </c>
    </row>
    <row r="28" spans="1:41" x14ac:dyDescent="0.25">
      <c r="A28" s="1" t="s">
        <v>21</v>
      </c>
      <c r="B28" s="12"/>
      <c r="C28" s="13"/>
      <c r="D28" s="14">
        <v>26</v>
      </c>
      <c r="E28" s="13">
        <f>D28*100/D$30</f>
        <v>9.454545454545455</v>
      </c>
      <c r="F28" s="14"/>
      <c r="G28" s="10"/>
      <c r="H28" s="12"/>
      <c r="I28" s="13"/>
      <c r="J28" s="12"/>
      <c r="K28" s="13"/>
      <c r="L28" s="12"/>
      <c r="M28" s="13"/>
      <c r="N28" s="12"/>
      <c r="O28" s="13"/>
      <c r="P28" s="12"/>
      <c r="Q28" s="13"/>
      <c r="R28" s="12">
        <v>3</v>
      </c>
      <c r="S28" s="13">
        <f>R28*100/R$30</f>
        <v>0.90909090909090906</v>
      </c>
      <c r="T28" s="12">
        <v>2</v>
      </c>
      <c r="U28" s="13">
        <f>T28*100/T$30</f>
        <v>0.5524861878453039</v>
      </c>
      <c r="V28" s="12"/>
      <c r="W28" s="13"/>
      <c r="X28" s="12"/>
      <c r="Y28" s="13"/>
      <c r="Z28" s="12"/>
      <c r="AA28" s="13"/>
      <c r="AB28" s="12"/>
      <c r="AC28" s="13"/>
      <c r="AD28" s="12">
        <v>2</v>
      </c>
      <c r="AE28" s="13">
        <f>AD28*100/AD$30</f>
        <v>3.0769230769230771</v>
      </c>
      <c r="AF28" s="12"/>
      <c r="AG28" s="13"/>
      <c r="AH28" s="12">
        <v>5</v>
      </c>
      <c r="AI28" s="13">
        <f>AH28*100/AH$30</f>
        <v>3.0864197530864197</v>
      </c>
      <c r="AJ28" s="12"/>
      <c r="AK28" s="13"/>
      <c r="AL28" s="12"/>
      <c r="AM28" s="13"/>
      <c r="AN28" s="12"/>
      <c r="AO28" s="13"/>
    </row>
    <row r="29" spans="1:41" x14ac:dyDescent="0.25">
      <c r="A29" s="1" t="s">
        <v>22</v>
      </c>
      <c r="B29" s="12"/>
      <c r="C29" s="13"/>
      <c r="D29" s="12"/>
      <c r="E29" s="13"/>
      <c r="F29" s="14"/>
      <c r="G29" s="10"/>
      <c r="H29" s="12"/>
      <c r="I29" s="13"/>
      <c r="J29" s="12"/>
      <c r="K29" s="13"/>
      <c r="L29" s="12"/>
      <c r="M29" s="13"/>
      <c r="N29" s="12"/>
      <c r="O29" s="13"/>
      <c r="P29" s="12">
        <v>4</v>
      </c>
      <c r="Q29" s="13">
        <f>P29*100/P$30</f>
        <v>1.2779552715654952</v>
      </c>
      <c r="R29" s="12"/>
      <c r="S29" s="13"/>
      <c r="T29" s="12">
        <v>1</v>
      </c>
      <c r="U29" s="13">
        <f>T29*100/T$30</f>
        <v>0.27624309392265195</v>
      </c>
      <c r="V29" s="12"/>
      <c r="W29" s="13"/>
      <c r="X29" s="12">
        <v>4</v>
      </c>
      <c r="Y29" s="13">
        <f>X29*100/X$30</f>
        <v>1.1267605633802817</v>
      </c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</row>
    <row r="30" spans="1:41" s="2" customFormat="1" x14ac:dyDescent="0.25">
      <c r="A30" s="4" t="s">
        <v>23</v>
      </c>
      <c r="B30" s="21">
        <f t="shared" ref="B30:AO30" si="8">SUM(B4:B29)</f>
        <v>206</v>
      </c>
      <c r="C30" s="21">
        <f t="shared" si="8"/>
        <v>99.999999999999986</v>
      </c>
      <c r="D30" s="21">
        <f t="shared" si="8"/>
        <v>275</v>
      </c>
      <c r="E30" s="21">
        <f t="shared" si="8"/>
        <v>100</v>
      </c>
      <c r="F30" s="21">
        <f t="shared" si="8"/>
        <v>120</v>
      </c>
      <c r="G30" s="21">
        <f t="shared" si="8"/>
        <v>100</v>
      </c>
      <c r="H30" s="21">
        <f t="shared" si="8"/>
        <v>85</v>
      </c>
      <c r="I30" s="21">
        <f t="shared" si="8"/>
        <v>100</v>
      </c>
      <c r="J30" s="21">
        <f t="shared" si="8"/>
        <v>173</v>
      </c>
      <c r="K30" s="21">
        <f t="shared" si="8"/>
        <v>100.00000000000003</v>
      </c>
      <c r="L30" s="21">
        <f t="shared" si="8"/>
        <v>223</v>
      </c>
      <c r="M30" s="21">
        <f t="shared" si="8"/>
        <v>100</v>
      </c>
      <c r="N30" s="21">
        <f t="shared" si="8"/>
        <v>214</v>
      </c>
      <c r="O30" s="21">
        <f t="shared" si="8"/>
        <v>99.999999999999986</v>
      </c>
      <c r="P30" s="21">
        <f t="shared" si="8"/>
        <v>313</v>
      </c>
      <c r="Q30" s="21">
        <f t="shared" si="8"/>
        <v>99.999999999999986</v>
      </c>
      <c r="R30" s="21">
        <f t="shared" si="8"/>
        <v>330</v>
      </c>
      <c r="S30" s="21">
        <f t="shared" si="8"/>
        <v>100.00000000000001</v>
      </c>
      <c r="T30" s="21">
        <f t="shared" si="8"/>
        <v>362</v>
      </c>
      <c r="U30" s="21">
        <f t="shared" si="8"/>
        <v>100.00000000000001</v>
      </c>
      <c r="V30" s="21">
        <f t="shared" si="8"/>
        <v>216</v>
      </c>
      <c r="W30" s="21">
        <f t="shared" si="8"/>
        <v>100</v>
      </c>
      <c r="X30" s="21">
        <f t="shared" si="8"/>
        <v>355</v>
      </c>
      <c r="Y30" s="21">
        <f t="shared" si="8"/>
        <v>100</v>
      </c>
      <c r="Z30" s="21">
        <f t="shared" si="8"/>
        <v>200</v>
      </c>
      <c r="AA30" s="21">
        <f t="shared" si="8"/>
        <v>100</v>
      </c>
      <c r="AB30" s="21">
        <f t="shared" si="8"/>
        <v>326</v>
      </c>
      <c r="AC30" s="21">
        <f t="shared" si="8"/>
        <v>100</v>
      </c>
      <c r="AD30" s="21">
        <f t="shared" si="8"/>
        <v>65</v>
      </c>
      <c r="AE30" s="21">
        <f t="shared" si="8"/>
        <v>100.00000000000001</v>
      </c>
      <c r="AF30" s="21">
        <f t="shared" si="8"/>
        <v>218</v>
      </c>
      <c r="AG30" s="21">
        <f t="shared" si="8"/>
        <v>99.999999999999986</v>
      </c>
      <c r="AH30" s="21">
        <f t="shared" si="8"/>
        <v>162</v>
      </c>
      <c r="AI30" s="21">
        <f t="shared" si="8"/>
        <v>100</v>
      </c>
      <c r="AJ30" s="21">
        <f t="shared" si="8"/>
        <v>222</v>
      </c>
      <c r="AK30" s="21">
        <f t="shared" si="8"/>
        <v>100</v>
      </c>
      <c r="AL30" s="21">
        <f t="shared" si="8"/>
        <v>198</v>
      </c>
      <c r="AM30" s="21">
        <f t="shared" si="8"/>
        <v>100</v>
      </c>
      <c r="AN30" s="21">
        <f t="shared" si="8"/>
        <v>196</v>
      </c>
      <c r="AO30" s="21">
        <f t="shared" si="8"/>
        <v>100</v>
      </c>
    </row>
    <row r="31" spans="1:41" x14ac:dyDescent="0.25">
      <c r="A31" s="1" t="s">
        <v>27</v>
      </c>
      <c r="B31" s="12">
        <v>30</v>
      </c>
      <c r="C31" s="12">
        <f>B31*100/B$33</f>
        <v>12.195121951219512</v>
      </c>
      <c r="D31" s="12">
        <v>12</v>
      </c>
      <c r="E31" s="12">
        <f>D31*100/D$33</f>
        <v>4.0133779264214047</v>
      </c>
      <c r="F31" s="12">
        <v>10</v>
      </c>
      <c r="G31" s="12">
        <f>F31*100/F$33</f>
        <v>6.1728395061728394</v>
      </c>
      <c r="H31" s="12">
        <v>52</v>
      </c>
      <c r="I31" s="12">
        <f>H31*100/H$33</f>
        <v>22.222222222222221</v>
      </c>
      <c r="J31" s="12">
        <v>25</v>
      </c>
      <c r="K31" s="12">
        <f>J31*100/J$33</f>
        <v>6.6137566137566139</v>
      </c>
      <c r="L31" s="12"/>
      <c r="M31" s="12"/>
      <c r="N31" s="12"/>
      <c r="O31" s="12"/>
      <c r="P31" s="12">
        <v>34</v>
      </c>
      <c r="Q31" s="12">
        <f>P31*100/P$33</f>
        <v>9.0425531914893611</v>
      </c>
      <c r="R31" s="12">
        <v>35</v>
      </c>
      <c r="S31" s="12">
        <f>R31*100/R$33</f>
        <v>9.5890410958904102</v>
      </c>
      <c r="T31" s="12">
        <v>48</v>
      </c>
      <c r="U31" s="12">
        <f>T31*100/T$33</f>
        <v>11.111111111111111</v>
      </c>
      <c r="V31" s="12"/>
      <c r="W31" s="12"/>
      <c r="X31" s="12">
        <v>17</v>
      </c>
      <c r="Y31" s="12">
        <f>X31*100/X$33</f>
        <v>4.4619422572178475</v>
      </c>
      <c r="Z31" s="12"/>
      <c r="AA31" s="12"/>
      <c r="AB31" s="12">
        <v>31</v>
      </c>
      <c r="AC31" s="12">
        <f>AB31*100/AB$33</f>
        <v>7.9283887468030692</v>
      </c>
      <c r="AD31" s="12">
        <v>12</v>
      </c>
      <c r="AE31" s="12">
        <f>AD31*100/AD$33</f>
        <v>15.584415584415584</v>
      </c>
      <c r="AF31" s="12"/>
      <c r="AG31" s="12"/>
      <c r="AH31" s="12">
        <v>21</v>
      </c>
      <c r="AI31" s="12">
        <f>AH31*100/AH$33</f>
        <v>10.76923076923077</v>
      </c>
      <c r="AJ31" s="12"/>
      <c r="AK31" s="12"/>
      <c r="AL31" s="12"/>
      <c r="AM31" s="12"/>
      <c r="AN31" s="12">
        <v>23</v>
      </c>
      <c r="AO31" s="12">
        <f>AN31*100/AN$33</f>
        <v>10.31390134529148</v>
      </c>
    </row>
    <row r="32" spans="1:41" x14ac:dyDescent="0.25">
      <c r="A32" s="1" t="s">
        <v>30</v>
      </c>
      <c r="B32" s="12">
        <v>10</v>
      </c>
      <c r="C32" s="12">
        <f>B32*100/B$33</f>
        <v>4.0650406504065044</v>
      </c>
      <c r="D32" s="12">
        <v>12</v>
      </c>
      <c r="E32" s="12">
        <f>D32*100/D$33</f>
        <v>4.0133779264214047</v>
      </c>
      <c r="F32" s="12">
        <v>32</v>
      </c>
      <c r="G32" s="12">
        <f>F32*100/F$33</f>
        <v>19.753086419753085</v>
      </c>
      <c r="H32" s="12">
        <v>12</v>
      </c>
      <c r="I32" s="12">
        <f>H32*100/H$33</f>
        <v>5.1282051282051286</v>
      </c>
      <c r="J32" s="12">
        <v>7</v>
      </c>
      <c r="K32" s="12">
        <f>J32*100/J$33</f>
        <v>1.8518518518518519</v>
      </c>
      <c r="L32" s="12">
        <v>10</v>
      </c>
      <c r="M32" s="12">
        <f>L32*100/L33</f>
        <v>4.2918454935622314</v>
      </c>
      <c r="N32" s="12">
        <v>22</v>
      </c>
      <c r="O32" s="12">
        <f>N32*100/N33</f>
        <v>9.3220338983050848</v>
      </c>
      <c r="P32" s="12">
        <v>29</v>
      </c>
      <c r="Q32" s="12">
        <f>P32*100/P$33</f>
        <v>7.7127659574468082</v>
      </c>
      <c r="R32" s="12"/>
      <c r="S32" s="12">
        <f>R32*100/R$33</f>
        <v>0</v>
      </c>
      <c r="T32" s="12">
        <v>22</v>
      </c>
      <c r="U32" s="12">
        <f>T32*100/T$33</f>
        <v>5.0925925925925926</v>
      </c>
      <c r="V32" s="12">
        <v>35</v>
      </c>
      <c r="W32" s="12">
        <f>V32*100/V33</f>
        <v>13.944223107569721</v>
      </c>
      <c r="X32" s="12">
        <v>9</v>
      </c>
      <c r="Y32" s="12">
        <f>X32*100/X$33</f>
        <v>2.3622047244094486</v>
      </c>
      <c r="Z32" s="12"/>
      <c r="AA32" s="12"/>
      <c r="AB32" s="12">
        <v>34</v>
      </c>
      <c r="AC32" s="12">
        <f>AB32*100/AB$33</f>
        <v>8.695652173913043</v>
      </c>
      <c r="AD32" s="12"/>
      <c r="AE32" s="12">
        <f>AD32*100/AD$33</f>
        <v>0</v>
      </c>
      <c r="AF32" s="12">
        <v>49</v>
      </c>
      <c r="AG32" s="12">
        <f>AF32*100/AF33</f>
        <v>18.352059925093634</v>
      </c>
      <c r="AH32" s="12">
        <v>12</v>
      </c>
      <c r="AI32" s="12">
        <f>AH32*100/AH$33</f>
        <v>6.1538461538461542</v>
      </c>
      <c r="AJ32" s="12">
        <v>45</v>
      </c>
      <c r="AK32" s="12">
        <f>AJ32*100/AJ33</f>
        <v>16.853932584269664</v>
      </c>
      <c r="AL32" s="12">
        <v>84</v>
      </c>
      <c r="AM32" s="12">
        <f>AL32*100/AL33</f>
        <v>29.787234042553191</v>
      </c>
      <c r="AN32" s="12">
        <v>4</v>
      </c>
      <c r="AO32" s="12">
        <f>AN32*100/AN$33</f>
        <v>1.7937219730941705</v>
      </c>
    </row>
    <row r="33" spans="1:41" s="1" customFormat="1" x14ac:dyDescent="0.25">
      <c r="A33" s="1" t="s">
        <v>29</v>
      </c>
      <c r="B33" s="9">
        <f>SUM(B30:B30,B31:B32)</f>
        <v>246</v>
      </c>
      <c r="C33" s="9">
        <f>B33*100/B$33</f>
        <v>100</v>
      </c>
      <c r="D33" s="9">
        <f>SUM(D30,D31:D32)</f>
        <v>299</v>
      </c>
      <c r="E33" s="9">
        <f>D33*100/D$33</f>
        <v>100</v>
      </c>
      <c r="F33" s="9">
        <f>SUM(F30,F31:F32)</f>
        <v>162</v>
      </c>
      <c r="G33" s="9">
        <f>F33*100/F$33</f>
        <v>100</v>
      </c>
      <c r="H33" s="9">
        <f>SUM(H4:H30,H31:H32)</f>
        <v>234</v>
      </c>
      <c r="I33" s="9">
        <f>H33*100/H$33</f>
        <v>100</v>
      </c>
      <c r="J33" s="9">
        <f>SUM(J4:J30,J31:J32)</f>
        <v>378</v>
      </c>
      <c r="K33" s="9">
        <f>J33*100/J$33</f>
        <v>100</v>
      </c>
      <c r="L33" s="9">
        <f>+L30+L32</f>
        <v>233</v>
      </c>
      <c r="M33" s="9"/>
      <c r="N33" s="9">
        <f>+N30+N32</f>
        <v>236</v>
      </c>
      <c r="O33" s="9"/>
      <c r="P33" s="9">
        <f>SUM(P4:P29,P31:P32)</f>
        <v>376</v>
      </c>
      <c r="Q33" s="9">
        <f>P33*100/P$33</f>
        <v>100</v>
      </c>
      <c r="R33" s="9">
        <f>SUM(R30:R30,R31:R32)</f>
        <v>365</v>
      </c>
      <c r="S33" s="9">
        <f>R33*100/R$33</f>
        <v>100</v>
      </c>
      <c r="T33" s="9">
        <f>SUM(T30,T31:T32)</f>
        <v>432</v>
      </c>
      <c r="U33" s="9">
        <f>T33*100/T$33</f>
        <v>100</v>
      </c>
      <c r="V33" s="9">
        <f>+V30+V32</f>
        <v>251</v>
      </c>
      <c r="W33" s="9"/>
      <c r="X33" s="9">
        <f>+X30+X31+X32</f>
        <v>381</v>
      </c>
      <c r="Y33" s="9">
        <f>X33*100/X$33</f>
        <v>100</v>
      </c>
      <c r="Z33" s="9"/>
      <c r="AA33" s="9"/>
      <c r="AB33" s="9">
        <f>SUM(AB30:AB30,AB31:AB32)</f>
        <v>391</v>
      </c>
      <c r="AC33" s="9">
        <f>AB33*100/AB$33</f>
        <v>100</v>
      </c>
      <c r="AD33" s="9">
        <f>SUM(AD30,AD31:AD32)</f>
        <v>77</v>
      </c>
      <c r="AE33" s="9">
        <f>AD33*100/AD$33</f>
        <v>100</v>
      </c>
      <c r="AF33" s="9">
        <f>+AF30+AF32</f>
        <v>267</v>
      </c>
      <c r="AG33" s="9"/>
      <c r="AH33" s="9">
        <f>SUM(AH30:AH30,AH31:AH32)</f>
        <v>195</v>
      </c>
      <c r="AI33" s="9">
        <f>AH33*100/AH$33</f>
        <v>100</v>
      </c>
      <c r="AJ33" s="9">
        <f>AJ30+AJ32</f>
        <v>267</v>
      </c>
      <c r="AK33" s="9"/>
      <c r="AL33" s="9">
        <f>+AL30+AL32</f>
        <v>282</v>
      </c>
      <c r="AM33" s="9"/>
      <c r="AN33" s="9">
        <f>SUM(AN30:AN30,AN31:AN32)</f>
        <v>223</v>
      </c>
      <c r="AO33" s="9">
        <f>AN33*100/AN$33</f>
        <v>100</v>
      </c>
    </row>
    <row r="34" spans="1:41" x14ac:dyDescent="0.25">
      <c r="A34" s="1" t="s">
        <v>31</v>
      </c>
      <c r="B34" s="12"/>
      <c r="C34" s="12">
        <f>SUM(C31:C32)</f>
        <v>16.260162601626018</v>
      </c>
      <c r="D34" s="12"/>
      <c r="E34" s="12">
        <f>SUM(E31:E32)</f>
        <v>8.0267558528428093</v>
      </c>
      <c r="F34" s="12"/>
      <c r="G34" s="12">
        <f>SUM(G31:G32)</f>
        <v>25.925925925925924</v>
      </c>
      <c r="H34" s="12"/>
      <c r="I34" s="12">
        <f>SUM(I31:I32)</f>
        <v>27.350427350427349</v>
      </c>
      <c r="J34" s="12"/>
      <c r="K34" s="12">
        <f>SUM(K31:K32)</f>
        <v>8.4656084656084651</v>
      </c>
      <c r="L34" s="12"/>
      <c r="M34" s="12">
        <f>M32</f>
        <v>4.2918454935622314</v>
      </c>
      <c r="N34" s="12"/>
      <c r="O34" s="12">
        <f>+O32</f>
        <v>9.3220338983050848</v>
      </c>
      <c r="P34" s="12"/>
      <c r="Q34" s="12">
        <f>SUM(Q31:Q32)</f>
        <v>16.75531914893617</v>
      </c>
      <c r="R34" s="12"/>
      <c r="S34" s="12">
        <f>SUM(S31:S32)</f>
        <v>9.5890410958904102</v>
      </c>
      <c r="T34" s="12"/>
      <c r="U34" s="12">
        <f>SUM(U31:U32)</f>
        <v>16.203703703703702</v>
      </c>
      <c r="V34" s="12"/>
      <c r="W34" s="12">
        <f>W32</f>
        <v>13.944223107569721</v>
      </c>
      <c r="X34" s="12"/>
      <c r="Y34" s="12">
        <f>SUM(Y31:Y32)</f>
        <v>6.8241469816272957</v>
      </c>
      <c r="Z34" s="12"/>
      <c r="AA34" s="12"/>
      <c r="AB34" s="12"/>
      <c r="AC34" s="12">
        <f>SUM(AC31:AC32)</f>
        <v>16.624040920716112</v>
      </c>
      <c r="AD34" s="12"/>
      <c r="AE34" s="12">
        <f>SUM(AE31:AE32)</f>
        <v>15.584415584415584</v>
      </c>
      <c r="AF34" s="12"/>
      <c r="AG34" s="12">
        <f>AG32</f>
        <v>18.352059925093634</v>
      </c>
      <c r="AH34" s="12"/>
      <c r="AI34" s="12">
        <f>SUM(AI31:AI32)</f>
        <v>16.923076923076923</v>
      </c>
      <c r="AJ34" s="12"/>
      <c r="AK34" s="12">
        <f>SUM(AK31:AK32)</f>
        <v>16.853932584269664</v>
      </c>
      <c r="AL34" s="12"/>
      <c r="AM34" s="12">
        <f>AM32</f>
        <v>29.787234042553191</v>
      </c>
      <c r="AN34" s="12"/>
      <c r="AO34" s="12">
        <f>SUM(AO31:AO32)</f>
        <v>12.107623318385651</v>
      </c>
    </row>
    <row r="35" spans="1:4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ht="12.6" customHeight="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5">
      <c r="A37" s="1" t="s">
        <v>32</v>
      </c>
      <c r="B37" s="14">
        <f t="shared" ref="B37:AK37" si="9">+B4+B6+B8+B9+B13+B14+B15+B19+B20+B21+B22+B23+B24+B25+B11</f>
        <v>158</v>
      </c>
      <c r="C37" s="13">
        <f t="shared" si="9"/>
        <v>76.699029126213574</v>
      </c>
      <c r="D37" s="14">
        <f t="shared" si="9"/>
        <v>211</v>
      </c>
      <c r="E37" s="13">
        <f t="shared" si="9"/>
        <v>76.727272727272705</v>
      </c>
      <c r="F37" s="14">
        <f>+F4+F6+F8+F9+F13+F14+F15+F19+F20+F21+F22+F23+F24+F25+F11</f>
        <v>89</v>
      </c>
      <c r="G37" s="13">
        <f>+G4+G6+G8+G9+G13+G14+G15+G19+G20+G21+G22+G23+G24+G25+G11</f>
        <v>74.166666666666671</v>
      </c>
      <c r="H37" s="14">
        <f>+H4+H6+H8+H9+H13+H14+H15+H19+H20+H21+H22+H23+H24+H25+H11</f>
        <v>65</v>
      </c>
      <c r="I37" s="13">
        <f>+I4+I6+I8+I9+I13+I14+I15+I19+I20+I21+I22+I23+I24+I25+I11</f>
        <v>76.470588235294116</v>
      </c>
      <c r="J37" s="14">
        <f t="shared" si="9"/>
        <v>141</v>
      </c>
      <c r="K37" s="13">
        <f t="shared" si="9"/>
        <v>81.502890173410407</v>
      </c>
      <c r="L37" s="14">
        <f t="shared" si="9"/>
        <v>159</v>
      </c>
      <c r="M37" s="13">
        <f t="shared" si="9"/>
        <v>71.300448430493276</v>
      </c>
      <c r="N37" s="14">
        <f t="shared" ref="N37:Y37" si="10">+N4+N6+N8+N9+N13+N14+N15+N19+N20+N21+N22+N23+N24+N25+N11</f>
        <v>162</v>
      </c>
      <c r="O37" s="13">
        <f t="shared" si="10"/>
        <v>75.700934579439249</v>
      </c>
      <c r="P37" s="14">
        <f t="shared" si="10"/>
        <v>231</v>
      </c>
      <c r="Q37" s="13">
        <f t="shared" si="10"/>
        <v>73.801916932907346</v>
      </c>
      <c r="R37" s="14">
        <f t="shared" si="10"/>
        <v>226</v>
      </c>
      <c r="S37" s="13">
        <f t="shared" si="10"/>
        <v>68.484848484848499</v>
      </c>
      <c r="T37" s="14">
        <f t="shared" si="10"/>
        <v>242</v>
      </c>
      <c r="U37" s="13">
        <f t="shared" si="10"/>
        <v>66.850828729281787</v>
      </c>
      <c r="V37" s="14">
        <f t="shared" si="10"/>
        <v>157</v>
      </c>
      <c r="W37" s="13">
        <f t="shared" si="10"/>
        <v>72.685185185185176</v>
      </c>
      <c r="X37" s="14">
        <f t="shared" si="10"/>
        <v>251</v>
      </c>
      <c r="Y37" s="13">
        <f t="shared" si="10"/>
        <v>70.704225352112672</v>
      </c>
      <c r="Z37" s="14">
        <f t="shared" si="9"/>
        <v>140</v>
      </c>
      <c r="AA37" s="13">
        <f t="shared" si="9"/>
        <v>70</v>
      </c>
      <c r="AB37" s="14">
        <f t="shared" si="9"/>
        <v>205</v>
      </c>
      <c r="AC37" s="13">
        <f t="shared" si="9"/>
        <v>62.883435582822102</v>
      </c>
      <c r="AD37" s="14">
        <f>+AD4+AD6+AD8+AD9+AD13+AD14+AD15+AD19+AD20+AD21+AD22+AD23+AD24+AD25+AD11</f>
        <v>51</v>
      </c>
      <c r="AE37" s="13">
        <f>+AE4+AE6+AE8+AE9+AE13+AE14+AE15+AE19+AE20+AE21+AE22+AE23+AE24+AE25+AE11</f>
        <v>78.461538461538467</v>
      </c>
      <c r="AF37" s="14">
        <f>+AF4+AF6+AF8+AF9+AF13+AF14+AF15+AF19+AF20+AF21+AF22+AF23+AF24+AF25+AF11</f>
        <v>164</v>
      </c>
      <c r="AG37" s="13">
        <f>+AG4+AG6+AG8+AG9+AG13+AG14+AG15+AG19+AG20+AG21+AG22+AG23+AG24+AG25+AG11</f>
        <v>75.22935779816514</v>
      </c>
      <c r="AH37" s="14">
        <f t="shared" si="9"/>
        <v>125</v>
      </c>
      <c r="AI37" s="13">
        <f t="shared" si="9"/>
        <v>77.160493827160508</v>
      </c>
      <c r="AJ37" s="14">
        <f t="shared" si="9"/>
        <v>162</v>
      </c>
      <c r="AK37" s="13">
        <f t="shared" si="9"/>
        <v>72.972972972972983</v>
      </c>
      <c r="AL37" s="14">
        <f>+AL4+AL6+AL8+AL9+AL13+AL14+AL15+AL19+AL20+AL21+AL22+AL23+AL24+AL25+AL11</f>
        <v>131</v>
      </c>
      <c r="AM37" s="13">
        <f>+AM4+AM6+AM8+AM9+AM13+AM14+AM15+AM19+AM20+AM21+AM22+AM23+AM24+AM25+AM11</f>
        <v>66.161616161616152</v>
      </c>
      <c r="AN37" s="14">
        <f>+AN4+AN6+AN8+AN9+AN13+AN14+AN15+AN19+AN20+AN21+AN22+AN23+AN24+AN25+AN11</f>
        <v>156</v>
      </c>
      <c r="AO37" s="13">
        <f>+AO4+AO6+AO8+AO9+AO13+AO14+AO15+AO19+AO20+AO21+AO22+AO23+AO24+AO25+AO11</f>
        <v>79.591836734693871</v>
      </c>
    </row>
    <row r="38" spans="1:41" x14ac:dyDescent="0.25">
      <c r="A38" s="1" t="s">
        <v>34</v>
      </c>
      <c r="B38" s="14">
        <f t="shared" ref="B38:AK38" si="11">+B12</f>
        <v>23</v>
      </c>
      <c r="C38" s="13">
        <f t="shared" si="11"/>
        <v>11.16504854368932</v>
      </c>
      <c r="D38" s="14">
        <f t="shared" si="11"/>
        <v>4</v>
      </c>
      <c r="E38" s="13">
        <f t="shared" si="11"/>
        <v>1.4545454545454546</v>
      </c>
      <c r="F38" s="14">
        <f>+F12</f>
        <v>7</v>
      </c>
      <c r="G38" s="13">
        <f>+G12</f>
        <v>5.833333333333333</v>
      </c>
      <c r="H38" s="14">
        <f>+H12</f>
        <v>13</v>
      </c>
      <c r="I38" s="13">
        <f>+I12</f>
        <v>15.294117647058824</v>
      </c>
      <c r="J38" s="14">
        <f t="shared" si="11"/>
        <v>19</v>
      </c>
      <c r="K38" s="13">
        <f t="shared" si="11"/>
        <v>10.982658959537572</v>
      </c>
      <c r="L38" s="14">
        <f t="shared" si="11"/>
        <v>58</v>
      </c>
      <c r="M38" s="13">
        <f t="shared" si="11"/>
        <v>26.00896860986547</v>
      </c>
      <c r="N38" s="14">
        <f t="shared" ref="N38:Y38" si="12">+N12</f>
        <v>47</v>
      </c>
      <c r="O38" s="13">
        <f t="shared" si="12"/>
        <v>21.962616822429908</v>
      </c>
      <c r="P38" s="14">
        <f t="shared" si="12"/>
        <v>51</v>
      </c>
      <c r="Q38" s="13">
        <f t="shared" si="12"/>
        <v>16.293929712460063</v>
      </c>
      <c r="R38" s="14">
        <f t="shared" si="12"/>
        <v>42</v>
      </c>
      <c r="S38" s="13">
        <f t="shared" si="12"/>
        <v>12.727272727272727</v>
      </c>
      <c r="T38" s="14">
        <f t="shared" si="12"/>
        <v>65</v>
      </c>
      <c r="U38" s="13">
        <f t="shared" si="12"/>
        <v>17.955801104972377</v>
      </c>
      <c r="V38" s="14">
        <f t="shared" si="12"/>
        <v>56</v>
      </c>
      <c r="W38" s="13">
        <f t="shared" si="12"/>
        <v>25.925925925925927</v>
      </c>
      <c r="X38" s="14">
        <f t="shared" si="12"/>
        <v>55</v>
      </c>
      <c r="Y38" s="13">
        <f t="shared" si="12"/>
        <v>15.492957746478874</v>
      </c>
      <c r="Z38" s="14">
        <f t="shared" si="11"/>
        <v>59</v>
      </c>
      <c r="AA38" s="13">
        <f t="shared" si="11"/>
        <v>29.5</v>
      </c>
      <c r="AB38" s="14">
        <f t="shared" si="11"/>
        <v>64</v>
      </c>
      <c r="AC38" s="13">
        <f t="shared" si="11"/>
        <v>19.631901840490798</v>
      </c>
      <c r="AD38" s="14">
        <f>+AD12</f>
        <v>5</v>
      </c>
      <c r="AE38" s="13">
        <f>+AE12</f>
        <v>7.6923076923076925</v>
      </c>
      <c r="AF38" s="14">
        <f>+AF12</f>
        <v>49</v>
      </c>
      <c r="AG38" s="13">
        <f>+AG12</f>
        <v>22.477064220183486</v>
      </c>
      <c r="AH38" s="14">
        <f t="shared" si="11"/>
        <v>2</v>
      </c>
      <c r="AI38" s="13">
        <f t="shared" si="11"/>
        <v>1.2345679012345678</v>
      </c>
      <c r="AJ38" s="14">
        <f t="shared" si="11"/>
        <v>55</v>
      </c>
      <c r="AK38" s="13">
        <f t="shared" si="11"/>
        <v>24.774774774774773</v>
      </c>
      <c r="AL38" s="14">
        <f>+AL12</f>
        <v>65</v>
      </c>
      <c r="AM38" s="13">
        <f>+AM12</f>
        <v>32.828282828282831</v>
      </c>
      <c r="AN38" s="14">
        <f>+AN12</f>
        <v>29</v>
      </c>
      <c r="AO38" s="13">
        <f>+AO12</f>
        <v>14.795918367346939</v>
      </c>
    </row>
    <row r="39" spans="1:41" x14ac:dyDescent="0.25">
      <c r="A39" s="1" t="s">
        <v>33</v>
      </c>
      <c r="B39" s="14">
        <f t="shared" ref="B39:AK39" si="13">+B18</f>
        <v>0</v>
      </c>
      <c r="C39" s="13">
        <f t="shared" si="13"/>
        <v>0</v>
      </c>
      <c r="D39" s="14">
        <f t="shared" si="13"/>
        <v>0</v>
      </c>
      <c r="E39" s="13">
        <f t="shared" si="13"/>
        <v>0</v>
      </c>
      <c r="F39" s="14">
        <f>+F18</f>
        <v>0</v>
      </c>
      <c r="G39" s="13">
        <f>+G18</f>
        <v>0</v>
      </c>
      <c r="H39" s="14">
        <f>+H18</f>
        <v>0</v>
      </c>
      <c r="I39" s="13">
        <f>+I18</f>
        <v>0</v>
      </c>
      <c r="J39" s="14">
        <f t="shared" si="13"/>
        <v>0</v>
      </c>
      <c r="K39" s="13">
        <f t="shared" si="13"/>
        <v>0</v>
      </c>
      <c r="L39" s="14">
        <f t="shared" si="13"/>
        <v>0</v>
      </c>
      <c r="M39" s="13">
        <f t="shared" si="13"/>
        <v>0</v>
      </c>
      <c r="N39" s="14">
        <f t="shared" ref="N39:Y39" si="14">+N18</f>
        <v>0</v>
      </c>
      <c r="O39" s="13">
        <f t="shared" si="14"/>
        <v>0</v>
      </c>
      <c r="P39" s="14">
        <f t="shared" si="14"/>
        <v>0</v>
      </c>
      <c r="Q39" s="13">
        <f t="shared" si="14"/>
        <v>0</v>
      </c>
      <c r="R39" s="14">
        <f t="shared" si="14"/>
        <v>2</v>
      </c>
      <c r="S39" s="13">
        <f t="shared" si="14"/>
        <v>0.60606060606060608</v>
      </c>
      <c r="T39" s="14">
        <f t="shared" si="14"/>
        <v>12</v>
      </c>
      <c r="U39" s="13">
        <f t="shared" si="14"/>
        <v>3.3149171270718232</v>
      </c>
      <c r="V39" s="14">
        <f t="shared" si="14"/>
        <v>0</v>
      </c>
      <c r="W39" s="13">
        <f t="shared" si="14"/>
        <v>0</v>
      </c>
      <c r="X39" s="14">
        <f t="shared" si="14"/>
        <v>1</v>
      </c>
      <c r="Y39" s="13">
        <f t="shared" si="14"/>
        <v>0.28169014084507044</v>
      </c>
      <c r="Z39" s="14">
        <f t="shared" si="13"/>
        <v>0</v>
      </c>
      <c r="AA39" s="13">
        <f t="shared" si="13"/>
        <v>0</v>
      </c>
      <c r="AB39" s="14">
        <f t="shared" si="13"/>
        <v>0</v>
      </c>
      <c r="AC39" s="13">
        <f t="shared" si="13"/>
        <v>0</v>
      </c>
      <c r="AD39" s="14">
        <f>+AD18</f>
        <v>0</v>
      </c>
      <c r="AE39" s="13">
        <f>+AE18</f>
        <v>0</v>
      </c>
      <c r="AF39" s="14">
        <f>+AF18</f>
        <v>0</v>
      </c>
      <c r="AG39" s="13">
        <f>+AG18</f>
        <v>0</v>
      </c>
      <c r="AH39" s="14">
        <f t="shared" si="13"/>
        <v>0</v>
      </c>
      <c r="AI39" s="13">
        <f t="shared" si="13"/>
        <v>0</v>
      </c>
      <c r="AJ39" s="14">
        <f t="shared" si="13"/>
        <v>0</v>
      </c>
      <c r="AK39" s="13">
        <f t="shared" si="13"/>
        <v>0</v>
      </c>
      <c r="AL39" s="14">
        <f>+AL18</f>
        <v>0</v>
      </c>
      <c r="AM39" s="13">
        <f>+AM18</f>
        <v>0</v>
      </c>
      <c r="AN39" s="14">
        <f>+AN18</f>
        <v>0</v>
      </c>
      <c r="AO39" s="13">
        <f>+AO18</f>
        <v>0</v>
      </c>
    </row>
    <row r="40" spans="1:41" x14ac:dyDescent="0.25">
      <c r="A40" s="1" t="s">
        <v>35</v>
      </c>
      <c r="B40" s="14">
        <f t="shared" ref="B40:AK40" si="15">+B5+B7+B10+B16+B26+B27+B28+B29+B17</f>
        <v>25</v>
      </c>
      <c r="C40" s="13">
        <f t="shared" si="15"/>
        <v>12.135922330097088</v>
      </c>
      <c r="D40" s="14">
        <f t="shared" si="15"/>
        <v>60</v>
      </c>
      <c r="E40" s="13">
        <f t="shared" si="15"/>
        <v>21.81818181818182</v>
      </c>
      <c r="F40" s="14">
        <f>+F5+F7+F10+F16+F26+F27+F28+F29+F17</f>
        <v>24</v>
      </c>
      <c r="G40" s="13">
        <f>+G5+G7+G10+G16+G26+G27+G28+G29+G17</f>
        <v>20</v>
      </c>
      <c r="H40" s="14">
        <f>+H5+H7+H10+H16+H26+H27+H28+H29+H17</f>
        <v>7</v>
      </c>
      <c r="I40" s="13">
        <f>+I5+I7+I10+I16+I26+I27+I28+I29+I17</f>
        <v>8.235294117647058</v>
      </c>
      <c r="J40" s="14">
        <f t="shared" si="15"/>
        <v>13</v>
      </c>
      <c r="K40" s="13">
        <f t="shared" si="15"/>
        <v>7.5144508670520231</v>
      </c>
      <c r="L40" s="14">
        <f t="shared" si="15"/>
        <v>6</v>
      </c>
      <c r="M40" s="13">
        <f t="shared" si="15"/>
        <v>2.6905829596412554</v>
      </c>
      <c r="N40" s="14">
        <f t="shared" ref="N40:Y40" si="16">+N5+N7+N10+N16+N26+N27+N28+N29+N17</f>
        <v>5</v>
      </c>
      <c r="O40" s="13">
        <f t="shared" si="16"/>
        <v>2.3364485981308412</v>
      </c>
      <c r="P40" s="14">
        <f t="shared" si="16"/>
        <v>31</v>
      </c>
      <c r="Q40" s="13">
        <f t="shared" si="16"/>
        <v>9.9041533546325891</v>
      </c>
      <c r="R40" s="14">
        <f t="shared" si="16"/>
        <v>60</v>
      </c>
      <c r="S40" s="13">
        <f t="shared" si="16"/>
        <v>18.181818181818183</v>
      </c>
      <c r="T40" s="14">
        <f t="shared" si="16"/>
        <v>43</v>
      </c>
      <c r="U40" s="13">
        <f t="shared" si="16"/>
        <v>11.878453038674033</v>
      </c>
      <c r="V40" s="14">
        <f t="shared" si="16"/>
        <v>3</v>
      </c>
      <c r="W40" s="13">
        <f t="shared" si="16"/>
        <v>1.3888888888888888</v>
      </c>
      <c r="X40" s="14">
        <f t="shared" si="16"/>
        <v>48</v>
      </c>
      <c r="Y40" s="13">
        <f t="shared" si="16"/>
        <v>13.52112676056338</v>
      </c>
      <c r="Z40" s="14">
        <f t="shared" si="15"/>
        <v>1</v>
      </c>
      <c r="AA40" s="13">
        <f t="shared" si="15"/>
        <v>0.5</v>
      </c>
      <c r="AB40" s="14">
        <f t="shared" si="15"/>
        <v>57</v>
      </c>
      <c r="AC40" s="13">
        <f t="shared" si="15"/>
        <v>17.484662576687118</v>
      </c>
      <c r="AD40" s="14">
        <f>+AD5+AD7+AD10+AD16+AD26+AD27+AD28+AD29+AD17</f>
        <v>9</v>
      </c>
      <c r="AE40" s="13">
        <f>+AE5+AE7+AE10+AE16+AE26+AE27+AE28+AE29+AE17</f>
        <v>13.846153846153847</v>
      </c>
      <c r="AF40" s="14">
        <f>+AF5+AF7+AF10+AF16+AF26+AF27+AF28+AF29+AF17</f>
        <v>5</v>
      </c>
      <c r="AG40" s="13">
        <f>+AG5+AG7+AG10+AG16+AG26+AG27+AG28+AG29+AG17</f>
        <v>2.2935779816513762</v>
      </c>
      <c r="AH40" s="14">
        <f t="shared" si="15"/>
        <v>35</v>
      </c>
      <c r="AI40" s="13">
        <f t="shared" si="15"/>
        <v>21.60493827160494</v>
      </c>
      <c r="AJ40" s="14">
        <f t="shared" si="15"/>
        <v>5</v>
      </c>
      <c r="AK40" s="13">
        <f t="shared" si="15"/>
        <v>2.2522522522522523</v>
      </c>
      <c r="AL40" s="14">
        <f>+AL5+AL7+AL10+AL16+AL26+AL27+AL28+AL29+AL17</f>
        <v>2</v>
      </c>
      <c r="AM40" s="13">
        <f>+AM5+AM7+AM10+AM16+AM26+AM27+AM28+AM29+AM17</f>
        <v>1.0101010101010102</v>
      </c>
      <c r="AN40" s="14">
        <f>+AN5+AN7+AN10+AN16+AN26+AN27+AN28+AN29+AN17</f>
        <v>11</v>
      </c>
      <c r="AO40" s="13">
        <f>+AO5+AO7+AO10+AO16+AO26+AO27+AO28+AO29+AO17</f>
        <v>5.612244897959183</v>
      </c>
    </row>
    <row r="41" spans="1:41" x14ac:dyDescent="0.25">
      <c r="A41" s="1" t="s">
        <v>39</v>
      </c>
      <c r="B41" s="14">
        <f>+B14+B15+B11+B4</f>
        <v>8</v>
      </c>
      <c r="C41" s="13">
        <f t="shared" ref="C41:AO41" si="17">+C14+C15+C11+C4</f>
        <v>3.883495145631068</v>
      </c>
      <c r="D41" s="14">
        <f t="shared" si="17"/>
        <v>11</v>
      </c>
      <c r="E41" s="13">
        <f t="shared" si="17"/>
        <v>4</v>
      </c>
      <c r="F41" s="14">
        <f t="shared" si="17"/>
        <v>0</v>
      </c>
      <c r="G41" s="13">
        <f t="shared" si="17"/>
        <v>0</v>
      </c>
      <c r="H41" s="14">
        <f t="shared" si="17"/>
        <v>3</v>
      </c>
      <c r="I41" s="13">
        <f t="shared" si="17"/>
        <v>3.5294117647058822</v>
      </c>
      <c r="J41" s="14">
        <f t="shared" si="17"/>
        <v>6</v>
      </c>
      <c r="K41" s="13">
        <f t="shared" si="17"/>
        <v>3.4682080924855496</v>
      </c>
      <c r="L41" s="14">
        <f t="shared" si="17"/>
        <v>3</v>
      </c>
      <c r="M41" s="13">
        <f t="shared" si="17"/>
        <v>1.3452914798206279</v>
      </c>
      <c r="N41" s="14">
        <f t="shared" si="17"/>
        <v>2</v>
      </c>
      <c r="O41" s="13">
        <f t="shared" si="17"/>
        <v>0.93457943925233644</v>
      </c>
      <c r="P41" s="14">
        <f t="shared" si="17"/>
        <v>5</v>
      </c>
      <c r="Q41" s="13">
        <f t="shared" si="17"/>
        <v>1.5974440894568689</v>
      </c>
      <c r="R41" s="14">
        <f t="shared" si="17"/>
        <v>5</v>
      </c>
      <c r="S41" s="13">
        <f t="shared" si="17"/>
        <v>1.5151515151515151</v>
      </c>
      <c r="T41" s="14">
        <f t="shared" si="17"/>
        <v>16</v>
      </c>
      <c r="U41" s="13">
        <f t="shared" si="17"/>
        <v>4.4198895027624312</v>
      </c>
      <c r="V41" s="14">
        <f t="shared" si="17"/>
        <v>3</v>
      </c>
      <c r="W41" s="13">
        <f t="shared" si="17"/>
        <v>1.3888888888888888</v>
      </c>
      <c r="X41" s="14">
        <f t="shared" si="17"/>
        <v>14</v>
      </c>
      <c r="Y41" s="13">
        <f t="shared" si="17"/>
        <v>3.943661971830986</v>
      </c>
      <c r="Z41" s="14">
        <f t="shared" si="17"/>
        <v>1</v>
      </c>
      <c r="AA41" s="13">
        <f t="shared" si="17"/>
        <v>0.5</v>
      </c>
      <c r="AB41" s="14">
        <f t="shared" si="17"/>
        <v>12</v>
      </c>
      <c r="AC41" s="13">
        <f t="shared" si="17"/>
        <v>3.6809815950920246</v>
      </c>
      <c r="AD41" s="14">
        <f t="shared" si="17"/>
        <v>1</v>
      </c>
      <c r="AE41" s="13">
        <f t="shared" si="17"/>
        <v>1.5384615384615385</v>
      </c>
      <c r="AF41" s="14">
        <f t="shared" si="17"/>
        <v>1</v>
      </c>
      <c r="AG41" s="13">
        <f t="shared" si="17"/>
        <v>0.45871559633027525</v>
      </c>
      <c r="AH41" s="14">
        <f t="shared" si="17"/>
        <v>1</v>
      </c>
      <c r="AI41" s="13">
        <f t="shared" si="17"/>
        <v>0.61728395061728392</v>
      </c>
      <c r="AJ41" s="14">
        <f t="shared" si="17"/>
        <v>2</v>
      </c>
      <c r="AK41" s="13">
        <f t="shared" si="17"/>
        <v>0.90090090090090091</v>
      </c>
      <c r="AL41" s="14">
        <f t="shared" si="17"/>
        <v>0</v>
      </c>
      <c r="AM41" s="13">
        <f t="shared" si="17"/>
        <v>0</v>
      </c>
      <c r="AN41" s="14">
        <f t="shared" si="17"/>
        <v>7</v>
      </c>
      <c r="AO41" s="13">
        <f t="shared" si="17"/>
        <v>3.5714285714285712</v>
      </c>
    </row>
    <row r="42" spans="1:41" x14ac:dyDescent="0.25">
      <c r="A42" s="1" t="s">
        <v>40</v>
      </c>
      <c r="B42" s="14">
        <f>+B6+B8+B13</f>
        <v>7</v>
      </c>
      <c r="C42" s="13">
        <f>+C6+C8+C13</f>
        <v>3.3980582524271843</v>
      </c>
      <c r="D42" s="14">
        <f t="shared" ref="D42:AO42" si="18">+D6+D8+D13</f>
        <v>15</v>
      </c>
      <c r="E42" s="13">
        <f t="shared" si="18"/>
        <v>5.4545454545454541</v>
      </c>
      <c r="F42" s="14">
        <f t="shared" si="18"/>
        <v>1</v>
      </c>
      <c r="G42" s="13">
        <f t="shared" si="18"/>
        <v>0.83333333333333337</v>
      </c>
      <c r="H42" s="14">
        <f t="shared" si="18"/>
        <v>5</v>
      </c>
      <c r="I42" s="13">
        <f t="shared" si="18"/>
        <v>5.882352941176471</v>
      </c>
      <c r="J42" s="14">
        <f t="shared" si="18"/>
        <v>11</v>
      </c>
      <c r="K42" s="13">
        <f t="shared" si="18"/>
        <v>6.3583815028901736</v>
      </c>
      <c r="L42" s="14">
        <f t="shared" si="18"/>
        <v>8</v>
      </c>
      <c r="M42" s="13">
        <f t="shared" si="18"/>
        <v>3.5874439461883409</v>
      </c>
      <c r="N42" s="14">
        <f t="shared" si="18"/>
        <v>3</v>
      </c>
      <c r="O42" s="13">
        <f t="shared" si="18"/>
        <v>1.4018691588785046</v>
      </c>
      <c r="P42" s="14">
        <f t="shared" si="18"/>
        <v>23</v>
      </c>
      <c r="Q42" s="13">
        <f t="shared" si="18"/>
        <v>7.3482428115015974</v>
      </c>
      <c r="R42" s="14">
        <f t="shared" si="18"/>
        <v>16</v>
      </c>
      <c r="S42" s="13">
        <f t="shared" si="18"/>
        <v>4.8484848484848486</v>
      </c>
      <c r="T42" s="14">
        <f t="shared" si="18"/>
        <v>14</v>
      </c>
      <c r="U42" s="13">
        <f t="shared" si="18"/>
        <v>3.867403314917127</v>
      </c>
      <c r="V42" s="14">
        <f t="shared" si="18"/>
        <v>4</v>
      </c>
      <c r="W42" s="13">
        <f t="shared" si="18"/>
        <v>1.8518518518518519</v>
      </c>
      <c r="X42" s="14">
        <f t="shared" si="18"/>
        <v>15</v>
      </c>
      <c r="Y42" s="13">
        <f t="shared" si="18"/>
        <v>4.225352112676056</v>
      </c>
      <c r="Z42" s="14">
        <f t="shared" si="18"/>
        <v>11</v>
      </c>
      <c r="AA42" s="13">
        <f t="shared" si="18"/>
        <v>5.5</v>
      </c>
      <c r="AB42" s="14">
        <f t="shared" si="18"/>
        <v>13</v>
      </c>
      <c r="AC42" s="13">
        <f t="shared" si="18"/>
        <v>3.9877300613496933</v>
      </c>
      <c r="AD42" s="14">
        <f t="shared" si="18"/>
        <v>1</v>
      </c>
      <c r="AE42" s="13">
        <f t="shared" si="18"/>
        <v>1.5384615384615385</v>
      </c>
      <c r="AF42" s="14">
        <f t="shared" si="18"/>
        <v>5</v>
      </c>
      <c r="AG42" s="13">
        <f t="shared" si="18"/>
        <v>2.2935779816513762</v>
      </c>
      <c r="AH42" s="14">
        <f t="shared" si="18"/>
        <v>2</v>
      </c>
      <c r="AI42" s="13">
        <f t="shared" si="18"/>
        <v>1.2345679012345678</v>
      </c>
      <c r="AJ42" s="14">
        <f t="shared" si="18"/>
        <v>1</v>
      </c>
      <c r="AK42" s="13">
        <f t="shared" si="18"/>
        <v>0.45045045045045046</v>
      </c>
      <c r="AL42" s="14">
        <f t="shared" si="18"/>
        <v>9</v>
      </c>
      <c r="AM42" s="13">
        <f t="shared" si="18"/>
        <v>4.545454545454545</v>
      </c>
      <c r="AN42" s="14">
        <f t="shared" si="18"/>
        <v>13</v>
      </c>
      <c r="AO42" s="13">
        <f t="shared" si="18"/>
        <v>6.6326530612244898</v>
      </c>
    </row>
  </sheetData>
  <mergeCells count="40">
    <mergeCell ref="B2:C2"/>
    <mergeCell ref="D2:E2"/>
    <mergeCell ref="N2:O2"/>
    <mergeCell ref="P2:Q2"/>
    <mergeCell ref="J2:K2"/>
    <mergeCell ref="AN2:AO2"/>
    <mergeCell ref="AH2:AI2"/>
    <mergeCell ref="AJ2:AK2"/>
    <mergeCell ref="L2:M2"/>
    <mergeCell ref="H2:I2"/>
    <mergeCell ref="Z2:AA2"/>
    <mergeCell ref="AB2:AC2"/>
    <mergeCell ref="X2:Y2"/>
    <mergeCell ref="T2:U2"/>
    <mergeCell ref="B1:C1"/>
    <mergeCell ref="D1:E1"/>
    <mergeCell ref="N1:O1"/>
    <mergeCell ref="P1:Q1"/>
    <mergeCell ref="J1:K1"/>
    <mergeCell ref="L1:M1"/>
    <mergeCell ref="H1:I1"/>
    <mergeCell ref="R1:S1"/>
    <mergeCell ref="AL1:AM1"/>
    <mergeCell ref="AD2:AE2"/>
    <mergeCell ref="AF2:AG2"/>
    <mergeCell ref="F1:G1"/>
    <mergeCell ref="R2:S2"/>
    <mergeCell ref="V2:W2"/>
    <mergeCell ref="AL2:AM2"/>
    <mergeCell ref="F2:G2"/>
    <mergeCell ref="V1:W1"/>
    <mergeCell ref="Z1:AA1"/>
    <mergeCell ref="AB1:AC1"/>
    <mergeCell ref="X1:Y1"/>
    <mergeCell ref="T1:U1"/>
    <mergeCell ref="AN1:AO1"/>
    <mergeCell ref="AH1:AI1"/>
    <mergeCell ref="AJ1:AK1"/>
    <mergeCell ref="AD1:AE1"/>
    <mergeCell ref="AF1:A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</dc:creator>
  <cp:lastModifiedBy>Ross</cp:lastModifiedBy>
  <dcterms:created xsi:type="dcterms:W3CDTF">2022-04-05T18:22:04Z</dcterms:created>
  <dcterms:modified xsi:type="dcterms:W3CDTF">2023-01-03T12:40:29Z</dcterms:modified>
</cp:coreProperties>
</file>