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65474/Desktop/SAA Submission 4-selected/"/>
    </mc:Choice>
  </mc:AlternateContent>
  <xr:revisionPtr revIDLastSave="0" documentId="13_ncr:1_{07C72CB8-9ADF-BE49-B28D-10641178C156}" xr6:coauthVersionLast="36" xr6:coauthVersionMax="45" xr10:uidLastSave="{00000000-0000-0000-0000-000000000000}"/>
  <bookViews>
    <workbookView xWindow="0" yWindow="460" windowWidth="25600" windowHeight="15540" activeTab="1" xr2:uid="{F3FF0C8E-07D6-D345-9DDF-44FDF8CD7EA9}"/>
  </bookViews>
  <sheets>
    <sheet name="Sheet1" sheetId="1" r:id="rId1"/>
    <sheet name="052020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M20" i="2"/>
  <c r="M12" i="2"/>
  <c r="M13" i="2"/>
  <c r="M14" i="2"/>
  <c r="P13" i="2"/>
  <c r="S13" i="2"/>
  <c r="G29" i="2"/>
  <c r="S14" i="2"/>
  <c r="G14" i="2"/>
  <c r="J29" i="2"/>
  <c r="J27" i="2"/>
  <c r="J26" i="2"/>
  <c r="J4" i="2"/>
  <c r="J6" i="2"/>
  <c r="J5" i="2"/>
  <c r="J11" i="2"/>
  <c r="J12" i="2"/>
  <c r="J13" i="2"/>
  <c r="J14" i="2"/>
  <c r="P14" i="2" l="1"/>
  <c r="P12" i="2"/>
  <c r="P8" i="2"/>
  <c r="P7" i="2"/>
  <c r="M29" i="2"/>
  <c r="M28" i="2"/>
  <c r="M27" i="2"/>
  <c r="M26" i="2"/>
  <c r="G5" i="2"/>
  <c r="K22" i="1" l="1"/>
</calcChain>
</file>

<file path=xl/sharedStrings.xml><?xml version="1.0" encoding="utf-8"?>
<sst xmlns="http://schemas.openxmlformats.org/spreadsheetml/2006/main" count="240" uniqueCount="81">
  <si>
    <t xml:space="preserve">Cribra Orbitalia </t>
  </si>
  <si>
    <t>Freedman's Early</t>
  </si>
  <si>
    <t>Freedman's Middle</t>
  </si>
  <si>
    <t>Freedman's Late</t>
  </si>
  <si>
    <t>Cedar Grove</t>
  </si>
  <si>
    <t>Providence</t>
  </si>
  <si>
    <t>Age</t>
  </si>
  <si>
    <t>presence*</t>
  </si>
  <si>
    <t>%</t>
  </si>
  <si>
    <t>0-1</t>
  </si>
  <si>
    <t>0/0</t>
  </si>
  <si>
    <t>4/0</t>
  </si>
  <si>
    <t>13/6</t>
  </si>
  <si>
    <t>21/8</t>
  </si>
  <si>
    <t>0</t>
  </si>
  <si>
    <t>1-3</t>
  </si>
  <si>
    <t>3/0</t>
  </si>
  <si>
    <t>6/1</t>
  </si>
  <si>
    <t>5/2</t>
  </si>
  <si>
    <t>10/8</t>
  </si>
  <si>
    <t>4-6</t>
  </si>
  <si>
    <t>1/0</t>
  </si>
  <si>
    <t>0/1</t>
  </si>
  <si>
    <t>2/3</t>
  </si>
  <si>
    <t>7-9</t>
  </si>
  <si>
    <t>4/1</t>
  </si>
  <si>
    <t>5/1</t>
  </si>
  <si>
    <t>10-12</t>
  </si>
  <si>
    <t>2/1</t>
  </si>
  <si>
    <t>2/0</t>
  </si>
  <si>
    <t>13-15</t>
  </si>
  <si>
    <t>1/1</t>
  </si>
  <si>
    <t>00</t>
  </si>
  <si>
    <t>16-19</t>
  </si>
  <si>
    <t>6/0</t>
  </si>
  <si>
    <t>20-29</t>
  </si>
  <si>
    <t>25/4</t>
  </si>
  <si>
    <t>5/0</t>
  </si>
  <si>
    <t>30-39</t>
  </si>
  <si>
    <t>7/0</t>
  </si>
  <si>
    <t>15/0</t>
  </si>
  <si>
    <t>67/7</t>
  </si>
  <si>
    <t>16/2</t>
  </si>
  <si>
    <t>14/2</t>
  </si>
  <si>
    <t>40+</t>
  </si>
  <si>
    <t>8/0</t>
  </si>
  <si>
    <t>51/7</t>
  </si>
  <si>
    <t>13/2</t>
  </si>
  <si>
    <t>All</t>
  </si>
  <si>
    <t>17/0</t>
  </si>
  <si>
    <t>36/2</t>
  </si>
  <si>
    <t>175/31</t>
  </si>
  <si>
    <t>77/22</t>
  </si>
  <si>
    <t>22/4</t>
  </si>
  <si>
    <t xml:space="preserve">Porotic Hyperostosis </t>
  </si>
  <si>
    <t>29/0</t>
  </si>
  <si>
    <t>21/2</t>
  </si>
  <si>
    <t>12/1</t>
  </si>
  <si>
    <t>21/1</t>
  </si>
  <si>
    <t>11/3</t>
  </si>
  <si>
    <t>11/0</t>
  </si>
  <si>
    <t>10/1</t>
  </si>
  <si>
    <t>18/0</t>
  </si>
  <si>
    <t>2/2</t>
  </si>
  <si>
    <t>70/3</t>
  </si>
  <si>
    <t>28/1</t>
  </si>
  <si>
    <t>140/14</t>
  </si>
  <si>
    <t>16/5</t>
  </si>
  <si>
    <t>19/0</t>
  </si>
  <si>
    <t>92/10</t>
  </si>
  <si>
    <t>13/3</t>
  </si>
  <si>
    <t>13/0</t>
  </si>
  <si>
    <t>83/2</t>
  </si>
  <si>
    <t>402/30</t>
  </si>
  <si>
    <t>78/16</t>
  </si>
  <si>
    <t>presence* expressed as "measurable but not present / present"</t>
  </si>
  <si>
    <t>1/12</t>
  </si>
  <si>
    <t>Foster</t>
  </si>
  <si>
    <t>Total</t>
  </si>
  <si>
    <t>N affected</t>
  </si>
  <si>
    <t>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</si>
</sst>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9" fontId="2" fillId="0" borderId="0" xfId="0" applyNumberFormat="1" applyFont="1"/>
    <xf numFmtId="9" fontId="2" fillId="0" borderId="0" xfId="0" applyNumberFormat="1" applyFont="1" applyAlignment="1">
      <alignment horizontal="center"/>
    </xf>
    <xf numFmtId="9" fontId="2" fillId="0" borderId="0" xfId="1" applyFont="1" applyFill="1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0" fillId="0" borderId="0" xfId="0" applyNumberFormat="1"/>
    <xf numFmtId="9" fontId="0" fillId="0" borderId="0" xfId="0" applyNumberFormat="1"/>
    <xf numFmtId="49" fontId="0" fillId="0" borderId="0" xfId="0" applyNumberFormat="1" applyAlignment="1">
      <alignment horizontal="center"/>
    </xf>
    <xf numFmtId="9" fontId="0" fillId="0" borderId="0" xfId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9" fontId="5" fillId="0" borderId="0" xfId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9" fontId="5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6DA5-6C7B-A444-9275-1FCFA1D13636}">
  <dimension ref="A1:K31"/>
  <sheetViews>
    <sheetView zoomScale="130" zoomScaleNormal="130" workbookViewId="0">
      <selection activeCell="H27" sqref="H27"/>
    </sheetView>
  </sheetViews>
  <sheetFormatPr baseColWidth="10" defaultRowHeight="16" x14ac:dyDescent="0.2"/>
  <cols>
    <col min="3" max="3" width="9.83203125" customWidth="1"/>
    <col min="5" max="5" width="9.83203125" customWidth="1"/>
    <col min="7" max="7" width="9.83203125" customWidth="1"/>
    <col min="9" max="9" width="9.83203125" customWidth="1"/>
    <col min="11" max="11" width="9.83203125" customWidth="1"/>
  </cols>
  <sheetData>
    <row r="1" spans="1:1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x14ac:dyDescent="0.2">
      <c r="A2" s="9"/>
      <c r="B2" s="26" t="s">
        <v>1</v>
      </c>
      <c r="C2" s="26"/>
      <c r="D2" s="26" t="s">
        <v>2</v>
      </c>
      <c r="E2" s="26"/>
      <c r="F2" s="26" t="s">
        <v>3</v>
      </c>
      <c r="G2" s="26"/>
      <c r="H2" s="26" t="s">
        <v>4</v>
      </c>
      <c r="I2" s="26"/>
      <c r="J2" s="26" t="s">
        <v>5</v>
      </c>
      <c r="K2" s="26"/>
    </row>
    <row r="3" spans="1:11" x14ac:dyDescent="0.2">
      <c r="A3" s="9" t="s">
        <v>6</v>
      </c>
      <c r="B3" s="10" t="s">
        <v>7</v>
      </c>
      <c r="C3" s="11" t="s">
        <v>8</v>
      </c>
      <c r="D3" s="10" t="s">
        <v>7</v>
      </c>
      <c r="E3" s="11" t="s">
        <v>8</v>
      </c>
      <c r="F3" s="10" t="s">
        <v>7</v>
      </c>
      <c r="G3" s="11" t="s">
        <v>8</v>
      </c>
      <c r="H3" s="10" t="s">
        <v>7</v>
      </c>
      <c r="I3" s="11" t="s">
        <v>8</v>
      </c>
      <c r="J3" s="10" t="s">
        <v>7</v>
      </c>
      <c r="K3" s="2" t="s">
        <v>8</v>
      </c>
    </row>
    <row r="4" spans="1:11" x14ac:dyDescent="0.2">
      <c r="A4" s="3" t="s">
        <v>9</v>
      </c>
      <c r="B4" s="4" t="s">
        <v>10</v>
      </c>
      <c r="C4" s="5">
        <v>0</v>
      </c>
      <c r="D4" s="6" t="s">
        <v>11</v>
      </c>
      <c r="E4" s="5">
        <v>0</v>
      </c>
      <c r="F4" s="6" t="s">
        <v>12</v>
      </c>
      <c r="G4" s="7">
        <v>0.31578947368421051</v>
      </c>
      <c r="H4" s="12" t="s">
        <v>13</v>
      </c>
      <c r="I4" s="5">
        <v>0.38095238095238093</v>
      </c>
      <c r="J4" s="8" t="s">
        <v>14</v>
      </c>
      <c r="K4" s="5">
        <v>0</v>
      </c>
    </row>
    <row r="5" spans="1:11" x14ac:dyDescent="0.2">
      <c r="A5" s="3" t="s">
        <v>15</v>
      </c>
      <c r="B5" s="4" t="s">
        <v>16</v>
      </c>
      <c r="C5" s="5">
        <v>0</v>
      </c>
      <c r="D5" s="6" t="s">
        <v>17</v>
      </c>
      <c r="E5" s="5">
        <v>0.14285714285714285</v>
      </c>
      <c r="F5" s="6" t="s">
        <v>18</v>
      </c>
      <c r="G5" s="7">
        <v>0.2857142857142857</v>
      </c>
      <c r="H5" s="13" t="s">
        <v>19</v>
      </c>
      <c r="I5" s="5">
        <v>0.8</v>
      </c>
      <c r="J5" s="8" t="s">
        <v>14</v>
      </c>
      <c r="K5" s="5">
        <v>0</v>
      </c>
    </row>
    <row r="6" spans="1:11" x14ac:dyDescent="0.2">
      <c r="A6" s="3" t="s">
        <v>20</v>
      </c>
      <c r="B6" s="4" t="s">
        <v>21</v>
      </c>
      <c r="C6" s="5">
        <v>0</v>
      </c>
      <c r="D6" s="6" t="s">
        <v>22</v>
      </c>
      <c r="E6" s="5">
        <v>1</v>
      </c>
      <c r="F6" s="6" t="s">
        <v>23</v>
      </c>
      <c r="G6" s="7">
        <v>0.6</v>
      </c>
      <c r="H6" s="13" t="s">
        <v>16</v>
      </c>
      <c r="I6" s="5">
        <v>0</v>
      </c>
      <c r="J6" s="8" t="s">
        <v>14</v>
      </c>
      <c r="K6" s="5">
        <v>0</v>
      </c>
    </row>
    <row r="7" spans="1:11" x14ac:dyDescent="0.2">
      <c r="A7" s="3" t="s">
        <v>24</v>
      </c>
      <c r="B7" s="4" t="s">
        <v>10</v>
      </c>
      <c r="C7" s="5">
        <v>0</v>
      </c>
      <c r="D7" s="6" t="s">
        <v>21</v>
      </c>
      <c r="E7" s="5">
        <v>0</v>
      </c>
      <c r="F7" s="6" t="s">
        <v>16</v>
      </c>
      <c r="G7" s="7">
        <v>0</v>
      </c>
      <c r="H7" s="13" t="s">
        <v>25</v>
      </c>
      <c r="I7" s="5">
        <v>0.25</v>
      </c>
      <c r="J7" s="13" t="s">
        <v>26</v>
      </c>
      <c r="K7" s="5">
        <v>0.2</v>
      </c>
    </row>
    <row r="8" spans="1:11" x14ac:dyDescent="0.2">
      <c r="A8" s="3" t="s">
        <v>27</v>
      </c>
      <c r="B8" s="4" t="s">
        <v>10</v>
      </c>
      <c r="C8" s="5">
        <v>0</v>
      </c>
      <c r="D8" s="6" t="s">
        <v>10</v>
      </c>
      <c r="E8" s="5">
        <v>0</v>
      </c>
      <c r="F8" s="6" t="s">
        <v>28</v>
      </c>
      <c r="G8" s="7">
        <v>0.33333333333333331</v>
      </c>
      <c r="H8" s="13" t="s">
        <v>29</v>
      </c>
      <c r="I8" s="5">
        <v>0</v>
      </c>
      <c r="J8" s="13" t="s">
        <v>28</v>
      </c>
      <c r="K8" s="5">
        <v>0.5</v>
      </c>
    </row>
    <row r="9" spans="1:11" x14ac:dyDescent="0.2">
      <c r="A9" s="3" t="s">
        <v>30</v>
      </c>
      <c r="B9" s="4" t="s">
        <v>10</v>
      </c>
      <c r="C9" s="5">
        <v>0</v>
      </c>
      <c r="D9" s="6" t="s">
        <v>10</v>
      </c>
      <c r="E9" s="5">
        <v>0</v>
      </c>
      <c r="F9" s="6" t="s">
        <v>31</v>
      </c>
      <c r="G9" s="7">
        <v>0.5</v>
      </c>
      <c r="H9" s="13" t="s">
        <v>21</v>
      </c>
      <c r="I9" s="5">
        <v>0</v>
      </c>
      <c r="J9" s="8" t="s">
        <v>32</v>
      </c>
      <c r="K9" s="5">
        <v>0</v>
      </c>
    </row>
    <row r="10" spans="1:11" x14ac:dyDescent="0.2">
      <c r="A10" s="3" t="s">
        <v>33</v>
      </c>
      <c r="B10" s="4" t="s">
        <v>16</v>
      </c>
      <c r="C10" s="5">
        <v>0</v>
      </c>
      <c r="D10" s="6" t="s">
        <v>10</v>
      </c>
      <c r="E10" s="5">
        <v>0</v>
      </c>
      <c r="F10" s="6" t="s">
        <v>34</v>
      </c>
      <c r="G10" s="7">
        <v>0</v>
      </c>
      <c r="H10" s="13" t="s">
        <v>28</v>
      </c>
      <c r="I10" s="5">
        <v>0.5</v>
      </c>
      <c r="J10" s="8" t="s">
        <v>32</v>
      </c>
      <c r="K10" s="5">
        <v>0</v>
      </c>
    </row>
    <row r="11" spans="1:11" x14ac:dyDescent="0.2">
      <c r="A11" s="3" t="s">
        <v>35</v>
      </c>
      <c r="B11" s="4" t="s">
        <v>10</v>
      </c>
      <c r="C11" s="5">
        <v>0</v>
      </c>
      <c r="D11" s="6" t="s">
        <v>29</v>
      </c>
      <c r="E11" s="5">
        <v>0</v>
      </c>
      <c r="F11" s="6" t="s">
        <v>36</v>
      </c>
      <c r="G11" s="7">
        <v>0.13793103448275862</v>
      </c>
      <c r="H11" s="13" t="s">
        <v>37</v>
      </c>
      <c r="I11" s="5">
        <v>0</v>
      </c>
      <c r="J11" s="8" t="s">
        <v>14</v>
      </c>
      <c r="K11" s="5">
        <v>0</v>
      </c>
    </row>
    <row r="12" spans="1:11" x14ac:dyDescent="0.2">
      <c r="A12" s="3" t="s">
        <v>38</v>
      </c>
      <c r="B12" s="4" t="s">
        <v>39</v>
      </c>
      <c r="C12" s="5">
        <v>0</v>
      </c>
      <c r="D12" s="6" t="s">
        <v>40</v>
      </c>
      <c r="E12" s="5">
        <v>0</v>
      </c>
      <c r="F12" s="6" t="s">
        <v>41</v>
      </c>
      <c r="G12" s="7">
        <v>9.45945945945946E-2</v>
      </c>
      <c r="H12" s="13" t="s">
        <v>42</v>
      </c>
      <c r="I12" s="5">
        <v>0.125</v>
      </c>
      <c r="J12" s="13" t="s">
        <v>43</v>
      </c>
      <c r="K12" s="5">
        <v>0.14285714285714285</v>
      </c>
    </row>
    <row r="13" spans="1:11" x14ac:dyDescent="0.2">
      <c r="A13" s="3" t="s">
        <v>44</v>
      </c>
      <c r="B13" s="4" t="s">
        <v>16</v>
      </c>
      <c r="C13" s="5">
        <v>0</v>
      </c>
      <c r="D13" s="6" t="s">
        <v>45</v>
      </c>
      <c r="E13" s="5">
        <v>0</v>
      </c>
      <c r="F13" s="6" t="s">
        <v>46</v>
      </c>
      <c r="G13" s="7">
        <v>0.1206896551724138</v>
      </c>
      <c r="H13" s="13" t="s">
        <v>47</v>
      </c>
      <c r="I13" s="5">
        <v>0.15384615384615385</v>
      </c>
      <c r="J13" s="8" t="s">
        <v>14</v>
      </c>
      <c r="K13" s="5">
        <v>0</v>
      </c>
    </row>
    <row r="14" spans="1:11" x14ac:dyDescent="0.2">
      <c r="A14" s="3" t="s">
        <v>48</v>
      </c>
      <c r="B14" s="12" t="s">
        <v>49</v>
      </c>
      <c r="C14" s="5">
        <v>0</v>
      </c>
      <c r="D14" s="13" t="s">
        <v>50</v>
      </c>
      <c r="E14" s="5">
        <v>0.06</v>
      </c>
      <c r="F14" s="13" t="s">
        <v>51</v>
      </c>
      <c r="G14" s="5">
        <v>0.18</v>
      </c>
      <c r="H14" s="13" t="s">
        <v>52</v>
      </c>
      <c r="I14" s="5">
        <v>0.2857142857142857</v>
      </c>
      <c r="J14" s="13" t="s">
        <v>53</v>
      </c>
      <c r="K14" s="5">
        <v>0.18</v>
      </c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9" t="s">
        <v>54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9"/>
      <c r="B17" s="26" t="s">
        <v>1</v>
      </c>
      <c r="C17" s="26"/>
      <c r="D17" s="26" t="s">
        <v>2</v>
      </c>
      <c r="E17" s="26"/>
      <c r="F17" s="26" t="s">
        <v>3</v>
      </c>
      <c r="G17" s="26"/>
      <c r="H17" s="26" t="s">
        <v>4</v>
      </c>
      <c r="I17" s="26"/>
      <c r="J17" s="26" t="s">
        <v>5</v>
      </c>
      <c r="K17" s="26"/>
    </row>
    <row r="18" spans="1:11" x14ac:dyDescent="0.2">
      <c r="A18" s="9" t="s">
        <v>6</v>
      </c>
      <c r="B18" s="10" t="s">
        <v>7</v>
      </c>
      <c r="C18" s="11" t="s">
        <v>8</v>
      </c>
      <c r="D18" s="10" t="s">
        <v>7</v>
      </c>
      <c r="E18" s="11" t="s">
        <v>8</v>
      </c>
      <c r="F18" s="10" t="s">
        <v>7</v>
      </c>
      <c r="G18" s="11" t="s">
        <v>8</v>
      </c>
      <c r="H18" s="10" t="s">
        <v>7</v>
      </c>
      <c r="I18" s="11" t="s">
        <v>8</v>
      </c>
      <c r="J18" s="10" t="s">
        <v>7</v>
      </c>
      <c r="K18" s="11" t="s">
        <v>8</v>
      </c>
    </row>
    <row r="19" spans="1:11" x14ac:dyDescent="0.2">
      <c r="A19" s="3" t="s">
        <v>9</v>
      </c>
      <c r="B19" s="4" t="s">
        <v>29</v>
      </c>
      <c r="C19" s="7">
        <v>0</v>
      </c>
      <c r="D19" s="6" t="s">
        <v>34</v>
      </c>
      <c r="E19" s="7">
        <v>0</v>
      </c>
      <c r="F19" s="4" t="s">
        <v>55</v>
      </c>
      <c r="G19" s="5">
        <v>0</v>
      </c>
      <c r="H19" s="12" t="s">
        <v>56</v>
      </c>
      <c r="I19" s="5">
        <v>9.5238095238095233E-2</v>
      </c>
      <c r="J19" s="8" t="s">
        <v>14</v>
      </c>
      <c r="K19" s="5">
        <v>0</v>
      </c>
    </row>
    <row r="20" spans="1:11" x14ac:dyDescent="0.2">
      <c r="A20" s="3" t="s">
        <v>15</v>
      </c>
      <c r="B20" s="4" t="s">
        <v>34</v>
      </c>
      <c r="C20" s="7">
        <v>0</v>
      </c>
      <c r="D20" s="6" t="s">
        <v>57</v>
      </c>
      <c r="E20" s="7">
        <v>7.6923076923076927E-2</v>
      </c>
      <c r="F20" s="4" t="s">
        <v>58</v>
      </c>
      <c r="G20" s="5">
        <v>4.5454545454545456E-2</v>
      </c>
      <c r="H20" s="13" t="s">
        <v>59</v>
      </c>
      <c r="I20" s="5">
        <v>0.27272727272727271</v>
      </c>
      <c r="J20" s="8" t="s">
        <v>14</v>
      </c>
      <c r="K20" s="5">
        <v>0</v>
      </c>
    </row>
    <row r="21" spans="1:11" x14ac:dyDescent="0.2">
      <c r="A21" s="3" t="s">
        <v>20</v>
      </c>
      <c r="B21" s="4" t="s">
        <v>10</v>
      </c>
      <c r="C21" s="7">
        <v>0</v>
      </c>
      <c r="D21" s="6" t="s">
        <v>21</v>
      </c>
      <c r="E21" s="7">
        <v>0</v>
      </c>
      <c r="F21" s="4" t="s">
        <v>60</v>
      </c>
      <c r="G21" s="5">
        <v>0</v>
      </c>
      <c r="H21" s="13" t="s">
        <v>11</v>
      </c>
      <c r="I21" s="5">
        <v>0</v>
      </c>
      <c r="J21" s="8" t="s">
        <v>14</v>
      </c>
      <c r="K21" s="5">
        <v>0</v>
      </c>
    </row>
    <row r="22" spans="1:11" x14ac:dyDescent="0.2">
      <c r="A22" s="3" t="s">
        <v>24</v>
      </c>
      <c r="B22" s="4" t="s">
        <v>21</v>
      </c>
      <c r="C22" s="7">
        <v>0</v>
      </c>
      <c r="D22" s="6" t="s">
        <v>21</v>
      </c>
      <c r="E22" s="7">
        <v>0</v>
      </c>
      <c r="F22" s="4" t="s">
        <v>37</v>
      </c>
      <c r="G22" s="5">
        <v>0</v>
      </c>
      <c r="H22" s="13" t="s">
        <v>16</v>
      </c>
      <c r="I22" s="5">
        <v>0</v>
      </c>
      <c r="J22" s="8" t="s">
        <v>76</v>
      </c>
      <c r="K22" s="5">
        <f>(1/12)</f>
        <v>8.3333333333333329E-2</v>
      </c>
    </row>
    <row r="23" spans="1:11" x14ac:dyDescent="0.2">
      <c r="A23" s="3" t="s">
        <v>27</v>
      </c>
      <c r="B23" s="4" t="s">
        <v>10</v>
      </c>
      <c r="C23" s="7">
        <v>0</v>
      </c>
      <c r="D23" s="6" t="s">
        <v>29</v>
      </c>
      <c r="E23" s="7">
        <v>0</v>
      </c>
      <c r="F23" s="4" t="s">
        <v>61</v>
      </c>
      <c r="G23" s="5">
        <v>9.0909090909090912E-2</v>
      </c>
      <c r="H23" s="13" t="s">
        <v>29</v>
      </c>
      <c r="I23" s="5">
        <v>0</v>
      </c>
      <c r="J23" s="8" t="s">
        <v>14</v>
      </c>
      <c r="K23" s="5">
        <v>0</v>
      </c>
    </row>
    <row r="24" spans="1:11" x14ac:dyDescent="0.2">
      <c r="A24" s="3" t="s">
        <v>30</v>
      </c>
      <c r="B24" s="4" t="s">
        <v>29</v>
      </c>
      <c r="C24" s="7">
        <v>0</v>
      </c>
      <c r="D24" s="6" t="s">
        <v>29</v>
      </c>
      <c r="E24" s="7">
        <v>0</v>
      </c>
      <c r="F24" s="4" t="s">
        <v>17</v>
      </c>
      <c r="G24" s="5">
        <v>0.14285714285714285</v>
      </c>
      <c r="H24" s="13" t="s">
        <v>21</v>
      </c>
      <c r="I24" s="5">
        <v>0</v>
      </c>
      <c r="J24" s="8" t="s">
        <v>14</v>
      </c>
      <c r="K24" s="5">
        <v>0</v>
      </c>
    </row>
    <row r="25" spans="1:11" x14ac:dyDescent="0.2">
      <c r="A25" s="3" t="s">
        <v>33</v>
      </c>
      <c r="B25" s="4" t="s">
        <v>21</v>
      </c>
      <c r="C25" s="7">
        <v>0</v>
      </c>
      <c r="D25" s="6" t="s">
        <v>11</v>
      </c>
      <c r="E25" s="7">
        <v>0</v>
      </c>
      <c r="F25" s="4" t="s">
        <v>62</v>
      </c>
      <c r="G25" s="5">
        <v>0</v>
      </c>
      <c r="H25" s="8" t="s">
        <v>63</v>
      </c>
      <c r="I25" s="5">
        <v>1</v>
      </c>
      <c r="J25" s="8" t="s">
        <v>14</v>
      </c>
      <c r="K25" s="5">
        <v>0</v>
      </c>
    </row>
    <row r="26" spans="1:11" x14ac:dyDescent="0.2">
      <c r="A26" s="3" t="s">
        <v>35</v>
      </c>
      <c r="B26" s="4" t="s">
        <v>10</v>
      </c>
      <c r="C26" s="7">
        <v>0</v>
      </c>
      <c r="D26" s="6" t="s">
        <v>45</v>
      </c>
      <c r="E26" s="7">
        <v>0</v>
      </c>
      <c r="F26" s="4" t="s">
        <v>64</v>
      </c>
      <c r="G26" s="5">
        <v>4.1095890410958902E-2</v>
      </c>
      <c r="H26" s="13" t="s">
        <v>26</v>
      </c>
      <c r="I26" s="5">
        <v>0.2</v>
      </c>
      <c r="J26" s="8" t="s">
        <v>14</v>
      </c>
      <c r="K26" s="5">
        <v>0</v>
      </c>
    </row>
    <row r="27" spans="1:11" x14ac:dyDescent="0.2">
      <c r="A27" s="3" t="s">
        <v>38</v>
      </c>
      <c r="B27" s="4" t="s">
        <v>21</v>
      </c>
      <c r="C27" s="7">
        <v>0</v>
      </c>
      <c r="D27" s="6" t="s">
        <v>65</v>
      </c>
      <c r="E27" s="7">
        <v>3.4482758620689655E-2</v>
      </c>
      <c r="F27" s="4" t="s">
        <v>66</v>
      </c>
      <c r="G27" s="5">
        <v>9.0909090909090912E-2</v>
      </c>
      <c r="H27" s="13" t="s">
        <v>67</v>
      </c>
      <c r="I27" s="5">
        <v>0.3125</v>
      </c>
      <c r="J27" s="8" t="s">
        <v>14</v>
      </c>
      <c r="K27" s="5">
        <v>0</v>
      </c>
    </row>
    <row r="28" spans="1:11" x14ac:dyDescent="0.2">
      <c r="A28" s="3" t="s">
        <v>44</v>
      </c>
      <c r="B28" s="4" t="s">
        <v>10</v>
      </c>
      <c r="C28" s="7">
        <v>0</v>
      </c>
      <c r="D28" s="6" t="s">
        <v>68</v>
      </c>
      <c r="E28" s="7">
        <v>0</v>
      </c>
      <c r="F28" s="4" t="s">
        <v>69</v>
      </c>
      <c r="G28" s="5">
        <v>9.8039215686274508E-2</v>
      </c>
      <c r="H28" s="13" t="s">
        <v>70</v>
      </c>
      <c r="I28" s="5">
        <v>0.23076923076923078</v>
      </c>
      <c r="J28" s="8" t="s">
        <v>14</v>
      </c>
      <c r="K28" s="5">
        <v>0</v>
      </c>
    </row>
    <row r="29" spans="1:11" x14ac:dyDescent="0.2">
      <c r="A29" s="3" t="s">
        <v>48</v>
      </c>
      <c r="B29" s="12" t="s">
        <v>71</v>
      </c>
      <c r="C29" s="5">
        <v>0</v>
      </c>
      <c r="D29" s="13" t="s">
        <v>72</v>
      </c>
      <c r="E29" s="5">
        <v>2.4E-2</v>
      </c>
      <c r="F29" s="13" t="s">
        <v>73</v>
      </c>
      <c r="G29" s="5">
        <v>7.3999999999999996E-2</v>
      </c>
      <c r="H29" s="13" t="s">
        <v>74</v>
      </c>
      <c r="I29" s="5">
        <v>0.20499999999999999</v>
      </c>
      <c r="J29" s="8" t="s">
        <v>10</v>
      </c>
      <c r="K29" s="5">
        <v>0</v>
      </c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4" t="s">
        <v>75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0">
    <mergeCell ref="B2:C2"/>
    <mergeCell ref="D2:E2"/>
    <mergeCell ref="F2:G2"/>
    <mergeCell ref="H2:I2"/>
    <mergeCell ref="J2:K2"/>
    <mergeCell ref="B17:C17"/>
    <mergeCell ref="D17:E17"/>
    <mergeCell ref="F17:G17"/>
    <mergeCell ref="H17:I17"/>
    <mergeCell ref="J17:K17"/>
  </mergeCells>
  <pageMargins left="0.7" right="0.7" top="0.75" bottom="0.75" header="0.3" footer="0.3"/>
  <ignoredErrors>
    <ignoredError sqref="B5:C29 D5:I29 D4:I4" twoDigitTextYear="1"/>
    <ignoredError sqref="J4:K4 J5:K7 J23:K29 J9:K21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8AB6-3255-4D45-B9C5-F7AE0BF646BE}">
  <dimension ref="A1:T29"/>
  <sheetViews>
    <sheetView tabSelected="1" zoomScaleNormal="100" workbookViewId="0">
      <selection activeCell="B3" sqref="B3"/>
    </sheetView>
  </sheetViews>
  <sheetFormatPr baseColWidth="10" defaultRowHeight="16" x14ac:dyDescent="0.2"/>
  <cols>
    <col min="1" max="3" width="9.1640625" style="15" customWidth="1"/>
    <col min="4" max="4" width="4.83203125" customWidth="1"/>
    <col min="5" max="6" width="9.1640625" style="17" customWidth="1"/>
    <col min="7" max="7" width="5.6640625" customWidth="1"/>
    <col min="8" max="9" width="9.1640625" style="17" customWidth="1"/>
    <col min="10" max="10" width="4.83203125" customWidth="1"/>
    <col min="11" max="12" width="9.1640625" style="17" customWidth="1"/>
    <col min="13" max="13" width="6" customWidth="1"/>
    <col min="14" max="15" width="9.1640625" style="17" customWidth="1"/>
    <col min="16" max="16" width="4.83203125" customWidth="1"/>
    <col min="17" max="18" width="9.1640625" style="17" customWidth="1"/>
    <col min="19" max="19" width="4.83203125" style="18" customWidth="1"/>
    <col min="20" max="20" width="10.83203125" style="15"/>
  </cols>
  <sheetData>
    <row r="1" spans="1:20" s="21" customFormat="1" x14ac:dyDescent="0.2">
      <c r="A1" s="19" t="s">
        <v>0</v>
      </c>
      <c r="B1" s="19"/>
      <c r="C1" s="19"/>
      <c r="E1" s="20"/>
      <c r="F1" s="23"/>
      <c r="H1" s="20"/>
      <c r="I1" s="23"/>
      <c r="K1" s="20"/>
      <c r="L1" s="23"/>
      <c r="N1" s="20"/>
      <c r="O1" s="23"/>
      <c r="Q1" s="20"/>
      <c r="R1" s="23"/>
      <c r="S1" s="22"/>
      <c r="T1" s="19"/>
    </row>
    <row r="2" spans="1:20" s="21" customFormat="1" x14ac:dyDescent="0.2">
      <c r="A2" s="19"/>
      <c r="B2" s="27" t="s">
        <v>1</v>
      </c>
      <c r="C2" s="27"/>
      <c r="D2" s="27"/>
      <c r="E2" s="27" t="s">
        <v>2</v>
      </c>
      <c r="F2" s="27"/>
      <c r="G2" s="27"/>
      <c r="H2" s="27" t="s">
        <v>3</v>
      </c>
      <c r="I2" s="27"/>
      <c r="J2" s="27"/>
      <c r="K2" s="27" t="s">
        <v>4</v>
      </c>
      <c r="L2" s="27"/>
      <c r="M2" s="27"/>
      <c r="N2" s="27" t="s">
        <v>5</v>
      </c>
      <c r="O2" s="27"/>
      <c r="P2" s="27"/>
      <c r="Q2" s="27" t="s">
        <v>77</v>
      </c>
      <c r="R2" s="27"/>
      <c r="S2" s="27"/>
      <c r="T2" s="19"/>
    </row>
    <row r="3" spans="1:20" s="21" customFormat="1" x14ac:dyDescent="0.2">
      <c r="A3" s="19" t="s">
        <v>6</v>
      </c>
      <c r="B3" s="20" t="s">
        <v>80</v>
      </c>
      <c r="C3" s="23" t="s">
        <v>79</v>
      </c>
      <c r="D3" s="24" t="s">
        <v>8</v>
      </c>
      <c r="E3" s="23" t="s">
        <v>80</v>
      </c>
      <c r="F3" s="23" t="s">
        <v>79</v>
      </c>
      <c r="G3" s="24" t="s">
        <v>8</v>
      </c>
      <c r="H3" s="23" t="s">
        <v>80</v>
      </c>
      <c r="I3" s="23" t="s">
        <v>79</v>
      </c>
      <c r="J3" s="24" t="s">
        <v>8</v>
      </c>
      <c r="K3" s="23" t="s">
        <v>80</v>
      </c>
      <c r="L3" s="23" t="s">
        <v>79</v>
      </c>
      <c r="M3" s="24" t="s">
        <v>8</v>
      </c>
      <c r="N3" s="23" t="s">
        <v>80</v>
      </c>
      <c r="O3" s="23" t="s">
        <v>79</v>
      </c>
      <c r="P3" s="24" t="s">
        <v>8</v>
      </c>
      <c r="Q3" s="23" t="s">
        <v>80</v>
      </c>
      <c r="R3" s="23" t="s">
        <v>79</v>
      </c>
      <c r="S3" s="25" t="s">
        <v>8</v>
      </c>
      <c r="T3" s="19"/>
    </row>
    <row r="4" spans="1:20" x14ac:dyDescent="0.2">
      <c r="A4" s="15" t="s">
        <v>9</v>
      </c>
      <c r="B4" s="28">
        <v>0</v>
      </c>
      <c r="C4" s="28">
        <v>0</v>
      </c>
      <c r="D4" s="16">
        <v>0</v>
      </c>
      <c r="E4" s="28">
        <v>4</v>
      </c>
      <c r="F4" s="28">
        <v>0</v>
      </c>
      <c r="G4" s="16">
        <v>0</v>
      </c>
      <c r="H4" s="28">
        <v>19</v>
      </c>
      <c r="I4" s="28">
        <v>6</v>
      </c>
      <c r="J4" s="16">
        <f>6/19</f>
        <v>0.31578947368421051</v>
      </c>
      <c r="K4" s="28">
        <v>21</v>
      </c>
      <c r="L4" s="28">
        <v>8</v>
      </c>
      <c r="M4" s="16">
        <v>0.38</v>
      </c>
      <c r="N4" s="28">
        <v>1</v>
      </c>
      <c r="O4" s="28">
        <v>0</v>
      </c>
      <c r="P4" s="16">
        <v>0</v>
      </c>
      <c r="Q4" s="28">
        <v>8</v>
      </c>
      <c r="R4" s="28">
        <v>0</v>
      </c>
      <c r="S4" s="18">
        <v>0</v>
      </c>
    </row>
    <row r="5" spans="1:20" x14ac:dyDescent="0.2">
      <c r="A5" s="15" t="s">
        <v>15</v>
      </c>
      <c r="B5" s="28">
        <v>3</v>
      </c>
      <c r="C5" s="28">
        <v>0</v>
      </c>
      <c r="D5" s="16">
        <v>0</v>
      </c>
      <c r="E5" s="28">
        <v>7</v>
      </c>
      <c r="F5" s="28">
        <v>1</v>
      </c>
      <c r="G5" s="16">
        <f>1/7</f>
        <v>0.14285714285714285</v>
      </c>
      <c r="H5" s="28">
        <v>7</v>
      </c>
      <c r="I5" s="28">
        <v>2</v>
      </c>
      <c r="J5" s="16">
        <f>2/7</f>
        <v>0.2857142857142857</v>
      </c>
      <c r="K5" s="28">
        <v>10</v>
      </c>
      <c r="L5" s="28">
        <v>8</v>
      </c>
      <c r="M5" s="16">
        <v>0.8</v>
      </c>
      <c r="N5" s="28">
        <v>4</v>
      </c>
      <c r="O5" s="28">
        <v>0</v>
      </c>
      <c r="P5" s="16">
        <v>0</v>
      </c>
      <c r="Q5" s="28">
        <v>10</v>
      </c>
      <c r="R5" s="28">
        <v>0</v>
      </c>
      <c r="S5" s="18">
        <v>0</v>
      </c>
    </row>
    <row r="6" spans="1:20" x14ac:dyDescent="0.2">
      <c r="A6" s="15" t="s">
        <v>20</v>
      </c>
      <c r="B6" s="28">
        <v>1</v>
      </c>
      <c r="C6" s="28">
        <v>0</v>
      </c>
      <c r="D6" s="16">
        <v>0</v>
      </c>
      <c r="E6" s="28">
        <v>1</v>
      </c>
      <c r="F6" s="28">
        <v>1</v>
      </c>
      <c r="G6" s="16">
        <v>1</v>
      </c>
      <c r="H6" s="28">
        <v>5</v>
      </c>
      <c r="I6" s="28">
        <v>3</v>
      </c>
      <c r="J6" s="16">
        <f>3/5</f>
        <v>0.6</v>
      </c>
      <c r="K6" s="28">
        <v>3</v>
      </c>
      <c r="L6" s="28">
        <v>0</v>
      </c>
      <c r="M6" s="16">
        <v>0</v>
      </c>
      <c r="N6" s="28">
        <v>3</v>
      </c>
      <c r="O6" s="28">
        <v>0</v>
      </c>
      <c r="P6" s="16">
        <v>0</v>
      </c>
      <c r="Q6" s="28">
        <v>7</v>
      </c>
      <c r="R6" s="28">
        <v>0</v>
      </c>
      <c r="S6" s="18">
        <v>0</v>
      </c>
    </row>
    <row r="7" spans="1:20" x14ac:dyDescent="0.2">
      <c r="A7" s="15" t="s">
        <v>24</v>
      </c>
      <c r="B7" s="28">
        <v>0</v>
      </c>
      <c r="C7" s="28">
        <v>0</v>
      </c>
      <c r="D7" s="16">
        <v>0</v>
      </c>
      <c r="E7" s="28">
        <v>1</v>
      </c>
      <c r="F7" s="28">
        <v>0</v>
      </c>
      <c r="G7" s="16">
        <v>0</v>
      </c>
      <c r="H7" s="28">
        <v>3</v>
      </c>
      <c r="I7" s="28">
        <v>0</v>
      </c>
      <c r="J7" s="16">
        <v>0</v>
      </c>
      <c r="K7" s="28">
        <v>4</v>
      </c>
      <c r="L7" s="28">
        <v>1</v>
      </c>
      <c r="M7" s="16">
        <v>0.25</v>
      </c>
      <c r="N7" s="28">
        <v>2</v>
      </c>
      <c r="O7" s="28">
        <v>1</v>
      </c>
      <c r="P7" s="16">
        <f>1/2</f>
        <v>0.5</v>
      </c>
      <c r="Q7" s="28">
        <v>5</v>
      </c>
      <c r="R7" s="28">
        <v>0</v>
      </c>
      <c r="S7" s="18">
        <v>0</v>
      </c>
    </row>
    <row r="8" spans="1:20" x14ac:dyDescent="0.2">
      <c r="A8" s="15" t="s">
        <v>27</v>
      </c>
      <c r="B8" s="28">
        <v>0</v>
      </c>
      <c r="C8" s="28">
        <v>0</v>
      </c>
      <c r="D8" s="16">
        <v>0</v>
      </c>
      <c r="E8" s="28">
        <v>0</v>
      </c>
      <c r="F8" s="28">
        <v>0</v>
      </c>
      <c r="G8" s="16">
        <v>0</v>
      </c>
      <c r="H8" s="28">
        <v>3</v>
      </c>
      <c r="I8" s="28">
        <v>1</v>
      </c>
      <c r="J8" s="16">
        <v>0.33</v>
      </c>
      <c r="K8" s="28">
        <v>2</v>
      </c>
      <c r="L8" s="28">
        <v>0</v>
      </c>
      <c r="M8" s="16">
        <v>0</v>
      </c>
      <c r="N8" s="28">
        <v>2</v>
      </c>
      <c r="O8" s="28">
        <v>1</v>
      </c>
      <c r="P8" s="16">
        <f>1/2</f>
        <v>0.5</v>
      </c>
      <c r="Q8" s="28">
        <v>7</v>
      </c>
      <c r="R8" s="28">
        <v>0</v>
      </c>
      <c r="S8" s="18">
        <v>0</v>
      </c>
    </row>
    <row r="9" spans="1:20" x14ac:dyDescent="0.2">
      <c r="A9" s="15" t="s">
        <v>30</v>
      </c>
      <c r="B9" s="28">
        <v>0</v>
      </c>
      <c r="C9" s="28">
        <v>0</v>
      </c>
      <c r="D9" s="16">
        <v>0</v>
      </c>
      <c r="E9" s="28">
        <v>0</v>
      </c>
      <c r="F9" s="28">
        <v>0</v>
      </c>
      <c r="G9" s="16">
        <v>0</v>
      </c>
      <c r="H9" s="28">
        <v>2</v>
      </c>
      <c r="I9" s="28">
        <v>1</v>
      </c>
      <c r="J9" s="16">
        <v>0.5</v>
      </c>
      <c r="K9" s="28">
        <v>1</v>
      </c>
      <c r="L9" s="28">
        <v>0</v>
      </c>
      <c r="M9" s="16">
        <v>0</v>
      </c>
      <c r="N9" s="28">
        <v>0</v>
      </c>
      <c r="O9" s="28">
        <v>0</v>
      </c>
      <c r="P9" s="16">
        <v>0</v>
      </c>
      <c r="Q9" s="28">
        <v>11</v>
      </c>
      <c r="R9" s="28">
        <v>0</v>
      </c>
      <c r="S9" s="18">
        <v>0</v>
      </c>
    </row>
    <row r="10" spans="1:20" x14ac:dyDescent="0.2">
      <c r="A10" s="15" t="s">
        <v>33</v>
      </c>
      <c r="B10" s="28">
        <v>3</v>
      </c>
      <c r="C10" s="28">
        <v>0</v>
      </c>
      <c r="D10" s="16">
        <v>0</v>
      </c>
      <c r="E10" s="28">
        <v>0</v>
      </c>
      <c r="F10" s="28">
        <v>0</v>
      </c>
      <c r="G10" s="16">
        <v>0</v>
      </c>
      <c r="H10" s="28">
        <v>6</v>
      </c>
      <c r="I10" s="28">
        <v>0</v>
      </c>
      <c r="J10" s="16">
        <v>0</v>
      </c>
      <c r="K10" s="28">
        <v>2</v>
      </c>
      <c r="L10" s="28">
        <v>1</v>
      </c>
      <c r="M10" s="16">
        <v>0.5</v>
      </c>
      <c r="N10" s="28">
        <v>3</v>
      </c>
      <c r="O10" s="28">
        <v>0</v>
      </c>
      <c r="P10" s="16">
        <v>0</v>
      </c>
      <c r="Q10" s="28">
        <v>5</v>
      </c>
      <c r="R10" s="28">
        <v>0</v>
      </c>
      <c r="S10" s="18">
        <v>0</v>
      </c>
    </row>
    <row r="11" spans="1:20" x14ac:dyDescent="0.2">
      <c r="A11" s="15" t="s">
        <v>35</v>
      </c>
      <c r="B11" s="28">
        <v>0</v>
      </c>
      <c r="C11" s="28">
        <v>0</v>
      </c>
      <c r="D11" s="16">
        <v>0</v>
      </c>
      <c r="E11" s="28">
        <v>2</v>
      </c>
      <c r="F11" s="28">
        <v>0</v>
      </c>
      <c r="G11" s="16">
        <v>0</v>
      </c>
      <c r="H11" s="28">
        <v>29</v>
      </c>
      <c r="I11" s="28">
        <v>4</v>
      </c>
      <c r="J11" s="16">
        <f>4/29</f>
        <v>0.13793103448275862</v>
      </c>
      <c r="K11" s="28">
        <v>5</v>
      </c>
      <c r="L11" s="28">
        <v>0</v>
      </c>
      <c r="M11" s="16">
        <v>0</v>
      </c>
      <c r="N11" s="28">
        <v>1</v>
      </c>
      <c r="O11" s="28">
        <v>0</v>
      </c>
      <c r="P11" s="16">
        <v>0</v>
      </c>
      <c r="Q11" s="28">
        <v>6</v>
      </c>
      <c r="R11" s="28">
        <v>0</v>
      </c>
      <c r="S11" s="18">
        <v>0</v>
      </c>
    </row>
    <row r="12" spans="1:20" x14ac:dyDescent="0.2">
      <c r="A12" s="15" t="s">
        <v>38</v>
      </c>
      <c r="B12" s="28">
        <v>7</v>
      </c>
      <c r="C12" s="28">
        <v>0</v>
      </c>
      <c r="D12" s="16">
        <v>0</v>
      </c>
      <c r="E12" s="28">
        <v>15</v>
      </c>
      <c r="F12" s="28">
        <v>0</v>
      </c>
      <c r="G12" s="16">
        <v>0</v>
      </c>
      <c r="H12" s="28">
        <v>74</v>
      </c>
      <c r="I12" s="28">
        <v>7</v>
      </c>
      <c r="J12" s="16">
        <f>7/74</f>
        <v>9.45945945945946E-2</v>
      </c>
      <c r="K12" s="28">
        <v>16</v>
      </c>
      <c r="L12" s="28">
        <v>2</v>
      </c>
      <c r="M12" s="16">
        <f>2/16</f>
        <v>0.125</v>
      </c>
      <c r="N12" s="28">
        <v>7</v>
      </c>
      <c r="O12" s="28">
        <v>1</v>
      </c>
      <c r="P12" s="16">
        <f>1/7</f>
        <v>0.14285714285714285</v>
      </c>
      <c r="Q12" s="28">
        <v>7</v>
      </c>
      <c r="R12" s="28">
        <v>0</v>
      </c>
      <c r="S12" s="18">
        <v>0</v>
      </c>
    </row>
    <row r="13" spans="1:20" x14ac:dyDescent="0.2">
      <c r="A13" s="15" t="s">
        <v>44</v>
      </c>
      <c r="B13" s="28">
        <v>3</v>
      </c>
      <c r="C13" s="28">
        <v>0</v>
      </c>
      <c r="D13" s="16">
        <v>0</v>
      </c>
      <c r="E13" s="28">
        <v>8</v>
      </c>
      <c r="F13" s="28">
        <v>0</v>
      </c>
      <c r="G13" s="16">
        <v>0</v>
      </c>
      <c r="H13" s="28">
        <v>58</v>
      </c>
      <c r="I13" s="28">
        <v>7</v>
      </c>
      <c r="J13" s="16">
        <f>7/58</f>
        <v>0.1206896551724138</v>
      </c>
      <c r="K13" s="28">
        <v>13</v>
      </c>
      <c r="L13" s="28">
        <v>2</v>
      </c>
      <c r="M13" s="16">
        <f>2/13</f>
        <v>0.15384615384615385</v>
      </c>
      <c r="N13" s="28">
        <v>24</v>
      </c>
      <c r="O13" s="28">
        <v>1</v>
      </c>
      <c r="P13" s="16">
        <f>1/24</f>
        <v>4.1666666666666664E-2</v>
      </c>
      <c r="Q13" s="28">
        <v>20</v>
      </c>
      <c r="R13" s="28">
        <v>1</v>
      </c>
      <c r="S13" s="18">
        <f>1/20</f>
        <v>0.05</v>
      </c>
    </row>
    <row r="14" spans="1:20" x14ac:dyDescent="0.2">
      <c r="A14" s="15" t="s">
        <v>78</v>
      </c>
      <c r="B14" s="28">
        <v>17</v>
      </c>
      <c r="C14" s="28">
        <v>0</v>
      </c>
      <c r="D14" s="16">
        <v>0</v>
      </c>
      <c r="E14" s="28">
        <v>38</v>
      </c>
      <c r="F14" s="28">
        <v>2</v>
      </c>
      <c r="G14" s="16">
        <f>2/38</f>
        <v>5.2631578947368418E-2</v>
      </c>
      <c r="H14" s="28">
        <v>206</v>
      </c>
      <c r="I14" s="28">
        <v>31</v>
      </c>
      <c r="J14" s="16">
        <f>31/206</f>
        <v>0.15048543689320387</v>
      </c>
      <c r="K14" s="28">
        <v>77</v>
      </c>
      <c r="L14" s="28">
        <v>22</v>
      </c>
      <c r="M14" s="16">
        <f>22/77</f>
        <v>0.2857142857142857</v>
      </c>
      <c r="N14" s="28">
        <v>47</v>
      </c>
      <c r="O14" s="28">
        <v>4</v>
      </c>
      <c r="P14" s="16">
        <f>4/47</f>
        <v>8.5106382978723402E-2</v>
      </c>
      <c r="Q14" s="28">
        <v>86</v>
      </c>
      <c r="R14" s="28">
        <v>1</v>
      </c>
      <c r="S14" s="18">
        <f>1/86</f>
        <v>1.1627906976744186E-2</v>
      </c>
    </row>
    <row r="15" spans="1:20" x14ac:dyDescent="0.2">
      <c r="B15" s="17"/>
      <c r="C15" s="17"/>
    </row>
    <row r="16" spans="1:20" s="21" customFormat="1" x14ac:dyDescent="0.2">
      <c r="A16" s="19" t="s">
        <v>54</v>
      </c>
      <c r="B16" s="20"/>
      <c r="C16" s="23"/>
      <c r="E16" s="20"/>
      <c r="F16" s="23"/>
      <c r="H16" s="20"/>
      <c r="I16" s="23"/>
      <c r="K16" s="20"/>
      <c r="L16" s="23"/>
      <c r="N16" s="20"/>
      <c r="O16" s="23"/>
      <c r="Q16" s="20"/>
      <c r="R16" s="23"/>
      <c r="S16" s="22"/>
      <c r="T16" s="19"/>
    </row>
    <row r="17" spans="1:20" s="21" customFormat="1" x14ac:dyDescent="0.2">
      <c r="A17" s="19"/>
      <c r="B17" s="27" t="s">
        <v>1</v>
      </c>
      <c r="C17" s="27"/>
      <c r="D17" s="27"/>
      <c r="E17" s="27" t="s">
        <v>2</v>
      </c>
      <c r="F17" s="27"/>
      <c r="G17" s="27"/>
      <c r="H17" s="27" t="s">
        <v>3</v>
      </c>
      <c r="I17" s="27"/>
      <c r="J17" s="27"/>
      <c r="K17" s="27" t="s">
        <v>4</v>
      </c>
      <c r="L17" s="27"/>
      <c r="M17" s="27"/>
      <c r="N17" s="27" t="s">
        <v>5</v>
      </c>
      <c r="O17" s="27"/>
      <c r="P17" s="27"/>
      <c r="Q17" s="27" t="s">
        <v>77</v>
      </c>
      <c r="R17" s="27"/>
      <c r="S17" s="27"/>
      <c r="T17" s="19"/>
    </row>
    <row r="18" spans="1:20" s="21" customFormat="1" x14ac:dyDescent="0.2">
      <c r="A18" s="19" t="s">
        <v>6</v>
      </c>
      <c r="B18" s="23" t="s">
        <v>80</v>
      </c>
      <c r="C18" s="23"/>
      <c r="D18" s="24" t="s">
        <v>8</v>
      </c>
      <c r="E18" s="23" t="s">
        <v>80</v>
      </c>
      <c r="F18" s="23" t="s">
        <v>79</v>
      </c>
      <c r="G18" s="24" t="s">
        <v>8</v>
      </c>
      <c r="H18" s="23" t="s">
        <v>80</v>
      </c>
      <c r="I18" s="23" t="s">
        <v>79</v>
      </c>
      <c r="J18" s="24" t="s">
        <v>8</v>
      </c>
      <c r="K18" s="23" t="s">
        <v>80</v>
      </c>
      <c r="L18" s="23" t="s">
        <v>79</v>
      </c>
      <c r="M18" s="24" t="s">
        <v>8</v>
      </c>
      <c r="N18" s="23" t="s">
        <v>80</v>
      </c>
      <c r="O18" s="23" t="s">
        <v>79</v>
      </c>
      <c r="P18" s="24" t="s">
        <v>8</v>
      </c>
      <c r="Q18" s="23" t="s">
        <v>80</v>
      </c>
      <c r="R18" s="23" t="s">
        <v>79</v>
      </c>
      <c r="S18" s="25" t="s">
        <v>8</v>
      </c>
      <c r="T18" s="19"/>
    </row>
    <row r="19" spans="1:20" x14ac:dyDescent="0.2">
      <c r="A19" s="15" t="s">
        <v>9</v>
      </c>
      <c r="B19" s="28">
        <v>2</v>
      </c>
      <c r="C19" s="28">
        <v>0</v>
      </c>
      <c r="D19" s="16">
        <v>0</v>
      </c>
      <c r="E19" s="28">
        <v>6</v>
      </c>
      <c r="F19" s="28">
        <v>0</v>
      </c>
      <c r="G19" s="16">
        <v>0</v>
      </c>
      <c r="H19" s="28">
        <v>29</v>
      </c>
      <c r="I19" s="28">
        <v>0</v>
      </c>
      <c r="J19" s="16">
        <v>0</v>
      </c>
      <c r="K19" s="28">
        <v>21</v>
      </c>
      <c r="L19" s="28">
        <v>2</v>
      </c>
      <c r="M19" s="16">
        <f>2/21</f>
        <v>9.5238095238095233E-2</v>
      </c>
      <c r="N19" s="28">
        <v>1</v>
      </c>
      <c r="O19" s="28">
        <v>0</v>
      </c>
      <c r="P19" s="16">
        <v>0</v>
      </c>
      <c r="Q19" s="28">
        <v>8</v>
      </c>
      <c r="R19" s="28">
        <v>0</v>
      </c>
      <c r="S19" s="18">
        <v>0</v>
      </c>
    </row>
    <row r="20" spans="1:20" x14ac:dyDescent="0.2">
      <c r="A20" s="15" t="s">
        <v>15</v>
      </c>
      <c r="B20" s="28">
        <v>6</v>
      </c>
      <c r="C20" s="28">
        <v>0</v>
      </c>
      <c r="D20" s="16">
        <v>0</v>
      </c>
      <c r="E20" s="28">
        <v>13</v>
      </c>
      <c r="F20" s="28">
        <v>1</v>
      </c>
      <c r="G20" s="16">
        <v>0.08</v>
      </c>
      <c r="H20" s="28">
        <v>22</v>
      </c>
      <c r="I20" s="28">
        <v>1</v>
      </c>
      <c r="J20" s="16">
        <v>0.05</v>
      </c>
      <c r="K20" s="28">
        <v>11</v>
      </c>
      <c r="L20" s="28">
        <v>3</v>
      </c>
      <c r="M20" s="16">
        <f>3/11</f>
        <v>0.27272727272727271</v>
      </c>
      <c r="N20" s="28">
        <v>4</v>
      </c>
      <c r="O20" s="28">
        <v>0</v>
      </c>
      <c r="P20" s="16">
        <v>0</v>
      </c>
      <c r="Q20" s="28">
        <v>10</v>
      </c>
      <c r="R20" s="28">
        <v>0</v>
      </c>
      <c r="S20" s="18">
        <v>0</v>
      </c>
    </row>
    <row r="21" spans="1:20" x14ac:dyDescent="0.2">
      <c r="A21" s="15" t="s">
        <v>20</v>
      </c>
      <c r="B21" s="28">
        <v>0</v>
      </c>
      <c r="C21" s="28">
        <v>0</v>
      </c>
      <c r="D21" s="16">
        <v>0</v>
      </c>
      <c r="E21" s="28">
        <v>1</v>
      </c>
      <c r="F21" s="28">
        <v>0</v>
      </c>
      <c r="G21" s="16">
        <v>0</v>
      </c>
      <c r="H21" s="28">
        <v>11</v>
      </c>
      <c r="I21" s="28">
        <v>0</v>
      </c>
      <c r="J21" s="16">
        <v>0</v>
      </c>
      <c r="K21" s="28">
        <v>4</v>
      </c>
      <c r="L21" s="28">
        <v>0</v>
      </c>
      <c r="M21" s="16">
        <v>0</v>
      </c>
      <c r="N21" s="28">
        <v>3</v>
      </c>
      <c r="O21" s="28">
        <v>0</v>
      </c>
      <c r="P21" s="16">
        <v>0</v>
      </c>
      <c r="Q21" s="28">
        <v>7</v>
      </c>
      <c r="R21" s="28">
        <v>0</v>
      </c>
      <c r="S21" s="18">
        <v>0</v>
      </c>
    </row>
    <row r="22" spans="1:20" x14ac:dyDescent="0.2">
      <c r="A22" s="15" t="s">
        <v>24</v>
      </c>
      <c r="B22" s="28">
        <v>1</v>
      </c>
      <c r="C22" s="28">
        <v>0</v>
      </c>
      <c r="D22" s="16">
        <v>0</v>
      </c>
      <c r="E22" s="28">
        <v>1</v>
      </c>
      <c r="F22" s="28">
        <v>0</v>
      </c>
      <c r="G22" s="16">
        <v>0</v>
      </c>
      <c r="H22" s="28">
        <v>5</v>
      </c>
      <c r="I22" s="28">
        <v>0</v>
      </c>
      <c r="J22" s="16">
        <v>0</v>
      </c>
      <c r="K22" s="28">
        <v>3</v>
      </c>
      <c r="L22" s="28">
        <v>0</v>
      </c>
      <c r="M22" s="16">
        <v>0</v>
      </c>
      <c r="N22" s="28">
        <v>2</v>
      </c>
      <c r="O22" s="28">
        <v>0</v>
      </c>
      <c r="P22" s="16">
        <v>0</v>
      </c>
      <c r="Q22" s="28">
        <v>5</v>
      </c>
      <c r="R22" s="28">
        <v>0</v>
      </c>
      <c r="S22" s="18">
        <v>0</v>
      </c>
    </row>
    <row r="23" spans="1:20" x14ac:dyDescent="0.2">
      <c r="A23" s="15" t="s">
        <v>27</v>
      </c>
      <c r="B23" s="28">
        <v>0</v>
      </c>
      <c r="C23" s="28">
        <v>0</v>
      </c>
      <c r="D23" s="16">
        <v>0</v>
      </c>
      <c r="E23" s="28">
        <v>2</v>
      </c>
      <c r="F23" s="28">
        <v>0</v>
      </c>
      <c r="G23" s="16">
        <v>0</v>
      </c>
      <c r="H23" s="28">
        <v>11</v>
      </c>
      <c r="I23" s="28">
        <v>1</v>
      </c>
      <c r="J23" s="16">
        <v>0.09</v>
      </c>
      <c r="K23" s="28">
        <v>2</v>
      </c>
      <c r="L23" s="28">
        <v>0</v>
      </c>
      <c r="M23" s="16">
        <v>0</v>
      </c>
      <c r="N23" s="28">
        <v>2</v>
      </c>
      <c r="O23" s="28">
        <v>0</v>
      </c>
      <c r="P23" s="16">
        <v>0</v>
      </c>
      <c r="Q23" s="28">
        <v>7</v>
      </c>
      <c r="R23" s="28">
        <v>0</v>
      </c>
      <c r="S23" s="18">
        <v>0</v>
      </c>
    </row>
    <row r="24" spans="1:20" x14ac:dyDescent="0.2">
      <c r="A24" s="15" t="s">
        <v>30</v>
      </c>
      <c r="B24" s="28">
        <v>2</v>
      </c>
      <c r="C24" s="28">
        <v>0</v>
      </c>
      <c r="D24" s="16">
        <v>0</v>
      </c>
      <c r="E24" s="28">
        <v>2</v>
      </c>
      <c r="F24" s="28">
        <v>0</v>
      </c>
      <c r="G24" s="16">
        <v>0</v>
      </c>
      <c r="H24" s="28">
        <v>7</v>
      </c>
      <c r="I24" s="28">
        <v>1</v>
      </c>
      <c r="J24" s="16">
        <v>0.14000000000000001</v>
      </c>
      <c r="K24" s="28">
        <v>1</v>
      </c>
      <c r="L24" s="28">
        <v>0</v>
      </c>
      <c r="M24" s="16">
        <v>0</v>
      </c>
      <c r="N24" s="28">
        <v>0</v>
      </c>
      <c r="O24" s="28">
        <v>0</v>
      </c>
      <c r="P24" s="16">
        <v>0</v>
      </c>
      <c r="Q24" s="28">
        <v>11</v>
      </c>
      <c r="R24" s="28">
        <v>0</v>
      </c>
      <c r="S24" s="18">
        <v>0</v>
      </c>
    </row>
    <row r="25" spans="1:20" x14ac:dyDescent="0.2">
      <c r="A25" s="15" t="s">
        <v>33</v>
      </c>
      <c r="B25" s="28">
        <v>1</v>
      </c>
      <c r="C25" s="28">
        <v>0</v>
      </c>
      <c r="D25" s="16">
        <v>0</v>
      </c>
      <c r="E25" s="28">
        <v>4</v>
      </c>
      <c r="F25" s="28">
        <v>0</v>
      </c>
      <c r="G25" s="16">
        <v>0</v>
      </c>
      <c r="H25" s="28">
        <v>18</v>
      </c>
      <c r="I25" s="28">
        <v>0</v>
      </c>
      <c r="J25" s="16">
        <v>0</v>
      </c>
      <c r="K25" s="29">
        <v>2</v>
      </c>
      <c r="L25" s="29">
        <v>2</v>
      </c>
      <c r="M25" s="16">
        <v>1</v>
      </c>
      <c r="N25" s="28">
        <v>3</v>
      </c>
      <c r="O25" s="28">
        <v>0</v>
      </c>
      <c r="P25" s="16">
        <v>0</v>
      </c>
      <c r="Q25" s="28">
        <v>5</v>
      </c>
      <c r="R25" s="28">
        <v>0</v>
      </c>
      <c r="S25" s="18">
        <v>0</v>
      </c>
    </row>
    <row r="26" spans="1:20" x14ac:dyDescent="0.2">
      <c r="A26" s="15" t="s">
        <v>35</v>
      </c>
      <c r="B26" s="28">
        <v>0</v>
      </c>
      <c r="C26" s="28">
        <v>0</v>
      </c>
      <c r="D26" s="16">
        <v>0</v>
      </c>
      <c r="E26" s="28">
        <v>8</v>
      </c>
      <c r="F26" s="28">
        <v>0</v>
      </c>
      <c r="G26" s="16">
        <v>0</v>
      </c>
      <c r="H26" s="28">
        <v>73</v>
      </c>
      <c r="I26" s="28">
        <v>3</v>
      </c>
      <c r="J26" s="16">
        <f>3/73</f>
        <v>4.1095890410958902E-2</v>
      </c>
      <c r="K26" s="28">
        <v>5</v>
      </c>
      <c r="L26" s="28">
        <v>1</v>
      </c>
      <c r="M26" s="16">
        <f>1/5</f>
        <v>0.2</v>
      </c>
      <c r="N26" s="28">
        <v>1</v>
      </c>
      <c r="O26" s="28">
        <v>0</v>
      </c>
      <c r="P26" s="16">
        <v>0</v>
      </c>
      <c r="Q26" s="28">
        <v>6</v>
      </c>
      <c r="R26" s="28">
        <v>0</v>
      </c>
      <c r="S26" s="18">
        <v>0</v>
      </c>
    </row>
    <row r="27" spans="1:20" x14ac:dyDescent="0.2">
      <c r="A27" s="15" t="s">
        <v>38</v>
      </c>
      <c r="B27" s="28">
        <v>1</v>
      </c>
      <c r="C27" s="28">
        <v>0</v>
      </c>
      <c r="D27" s="16">
        <v>0</v>
      </c>
      <c r="E27" s="28">
        <v>29</v>
      </c>
      <c r="F27" s="28">
        <v>1</v>
      </c>
      <c r="G27" s="16">
        <v>0.03</v>
      </c>
      <c r="H27" s="28">
        <v>154</v>
      </c>
      <c r="I27" s="28">
        <v>14</v>
      </c>
      <c r="J27" s="16">
        <f>14/154</f>
        <v>9.0909090909090912E-2</v>
      </c>
      <c r="K27" s="28">
        <v>16</v>
      </c>
      <c r="L27" s="28">
        <v>5</v>
      </c>
      <c r="M27" s="16">
        <f>5/16</f>
        <v>0.3125</v>
      </c>
      <c r="N27" s="28">
        <v>7</v>
      </c>
      <c r="O27" s="28">
        <v>0</v>
      </c>
      <c r="P27" s="16">
        <v>0</v>
      </c>
      <c r="Q27" s="28">
        <v>7</v>
      </c>
      <c r="R27" s="28">
        <v>0</v>
      </c>
      <c r="S27" s="18">
        <v>0</v>
      </c>
    </row>
    <row r="28" spans="1:20" x14ac:dyDescent="0.2">
      <c r="A28" s="15" t="s">
        <v>44</v>
      </c>
      <c r="B28" s="28">
        <v>0</v>
      </c>
      <c r="C28" s="28">
        <v>0</v>
      </c>
      <c r="D28" s="16">
        <v>0</v>
      </c>
      <c r="E28" s="28">
        <v>19</v>
      </c>
      <c r="F28" s="28">
        <v>0</v>
      </c>
      <c r="G28" s="16">
        <v>0</v>
      </c>
      <c r="H28" s="28">
        <v>102</v>
      </c>
      <c r="I28" s="28">
        <v>10</v>
      </c>
      <c r="J28" s="16">
        <v>0.1</v>
      </c>
      <c r="K28" s="28">
        <v>13</v>
      </c>
      <c r="L28" s="28">
        <v>3</v>
      </c>
      <c r="M28" s="16">
        <f>3/13</f>
        <v>0.23076923076923078</v>
      </c>
      <c r="N28" s="28">
        <v>24</v>
      </c>
      <c r="O28" s="28">
        <v>0</v>
      </c>
      <c r="P28" s="16">
        <v>0</v>
      </c>
      <c r="Q28" s="28">
        <v>20</v>
      </c>
      <c r="R28" s="28">
        <v>0</v>
      </c>
      <c r="S28" s="18">
        <v>0</v>
      </c>
    </row>
    <row r="29" spans="1:20" x14ac:dyDescent="0.2">
      <c r="A29" s="15" t="s">
        <v>78</v>
      </c>
      <c r="B29" s="28">
        <v>13</v>
      </c>
      <c r="C29" s="28">
        <v>0</v>
      </c>
      <c r="D29" s="16">
        <v>0</v>
      </c>
      <c r="E29" s="28">
        <v>85</v>
      </c>
      <c r="F29" s="28">
        <v>2</v>
      </c>
      <c r="G29" s="16">
        <f>2/85</f>
        <v>2.3529411764705882E-2</v>
      </c>
      <c r="H29" s="28">
        <v>432</v>
      </c>
      <c r="I29" s="28">
        <v>30</v>
      </c>
      <c r="J29" s="16">
        <f>30/432</f>
        <v>6.9444444444444448E-2</v>
      </c>
      <c r="K29" s="28">
        <v>78</v>
      </c>
      <c r="L29" s="28">
        <v>16</v>
      </c>
      <c r="M29" s="16">
        <f>16/78</f>
        <v>0.20512820512820512</v>
      </c>
      <c r="N29" s="28">
        <v>47</v>
      </c>
      <c r="O29" s="28">
        <v>0</v>
      </c>
      <c r="P29" s="16">
        <v>0</v>
      </c>
      <c r="Q29" s="28">
        <v>86</v>
      </c>
      <c r="R29" s="28">
        <v>0</v>
      </c>
      <c r="S29" s="18">
        <v>0</v>
      </c>
    </row>
  </sheetData>
  <mergeCells count="12">
    <mergeCell ref="Q2:S2"/>
    <mergeCell ref="Q17:S17"/>
    <mergeCell ref="B2:D2"/>
    <mergeCell ref="E2:G2"/>
    <mergeCell ref="H2:J2"/>
    <mergeCell ref="K2:M2"/>
    <mergeCell ref="N2:P2"/>
    <mergeCell ref="B17:D17"/>
    <mergeCell ref="E17:G17"/>
    <mergeCell ref="H17:J17"/>
    <mergeCell ref="K17:M17"/>
    <mergeCell ref="N17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052020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S.Wilson</dc:creator>
  <cp:lastModifiedBy>Franklin, Maria</cp:lastModifiedBy>
  <dcterms:created xsi:type="dcterms:W3CDTF">2020-05-07T14:40:00Z</dcterms:created>
  <dcterms:modified xsi:type="dcterms:W3CDTF">2020-05-22T02:03:19Z</dcterms:modified>
</cp:coreProperties>
</file>