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ughradde/Box/American antiquity 2018/Copyedited manuscripts Lynn's/Martindale 18-00014R1/"/>
    </mc:Choice>
  </mc:AlternateContent>
  <bookViews>
    <workbookView xWindow="320" yWindow="460" windowWidth="28300" windowHeight="16500" tabRatio="500" activeTab="1"/>
  </bookViews>
  <sheets>
    <sheet name="14C Data" sheetId="2" r:id="rId1"/>
    <sheet name="Mutiple Pairs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3" l="1"/>
  <c r="F42" i="3"/>
  <c r="F44" i="3"/>
  <c r="F46" i="3"/>
  <c r="G41" i="3"/>
  <c r="G42" i="3"/>
  <c r="G44" i="3"/>
  <c r="G46" i="3"/>
  <c r="H41" i="3"/>
  <c r="K41" i="3"/>
  <c r="L41" i="3"/>
  <c r="M41" i="3"/>
  <c r="K42" i="3"/>
  <c r="L42" i="3"/>
  <c r="M42" i="3"/>
  <c r="K44" i="3"/>
  <c r="L44" i="3"/>
  <c r="M44" i="3"/>
  <c r="M46" i="3"/>
  <c r="J41" i="3"/>
  <c r="F34" i="3"/>
  <c r="F36" i="3"/>
  <c r="F37" i="3"/>
  <c r="F39" i="3"/>
  <c r="G34" i="3"/>
  <c r="G36" i="3"/>
  <c r="G37" i="3"/>
  <c r="G39" i="3"/>
  <c r="H34" i="3"/>
  <c r="K34" i="3"/>
  <c r="L34" i="3"/>
  <c r="M34" i="3"/>
  <c r="K36" i="3"/>
  <c r="L36" i="3"/>
  <c r="M36" i="3"/>
  <c r="K37" i="3"/>
  <c r="L37" i="3"/>
  <c r="M37" i="3"/>
  <c r="M39" i="3"/>
  <c r="J34" i="3"/>
  <c r="F27" i="3"/>
  <c r="F28" i="3"/>
  <c r="F29" i="3"/>
  <c r="F30" i="3"/>
  <c r="F32" i="3"/>
  <c r="G27" i="3"/>
  <c r="G28" i="3"/>
  <c r="G29" i="3"/>
  <c r="G30" i="3"/>
  <c r="G32" i="3"/>
  <c r="H27" i="3"/>
  <c r="K27" i="3"/>
  <c r="L27" i="3"/>
  <c r="M27" i="3"/>
  <c r="K28" i="3"/>
  <c r="L28" i="3"/>
  <c r="M28" i="3"/>
  <c r="K29" i="3"/>
  <c r="L29" i="3"/>
  <c r="M29" i="3"/>
  <c r="K30" i="3"/>
  <c r="L30" i="3"/>
  <c r="M30" i="3"/>
  <c r="M32" i="3"/>
  <c r="J27" i="3"/>
  <c r="F20" i="3"/>
  <c r="F21" i="3"/>
  <c r="F22" i="3"/>
  <c r="F23" i="3"/>
  <c r="F25" i="3"/>
  <c r="G20" i="3"/>
  <c r="G21" i="3"/>
  <c r="G22" i="3"/>
  <c r="G23" i="3"/>
  <c r="G25" i="3"/>
  <c r="H20" i="3"/>
  <c r="K20" i="3"/>
  <c r="L20" i="3"/>
  <c r="M20" i="3"/>
  <c r="K21" i="3"/>
  <c r="L21" i="3"/>
  <c r="M21" i="3"/>
  <c r="K22" i="3"/>
  <c r="L22" i="3"/>
  <c r="M22" i="3"/>
  <c r="K23" i="3"/>
  <c r="L23" i="3"/>
  <c r="M23" i="3"/>
  <c r="M25" i="3"/>
  <c r="J20" i="3"/>
  <c r="F13" i="3"/>
  <c r="F14" i="3"/>
  <c r="F15" i="3"/>
  <c r="F16" i="3"/>
  <c r="F18" i="3"/>
  <c r="G13" i="3"/>
  <c r="G14" i="3"/>
  <c r="G15" i="3"/>
  <c r="G16" i="3"/>
  <c r="G18" i="3"/>
  <c r="H13" i="3"/>
  <c r="K13" i="3"/>
  <c r="L13" i="3"/>
  <c r="M13" i="3"/>
  <c r="K14" i="3"/>
  <c r="L14" i="3"/>
  <c r="M14" i="3"/>
  <c r="K15" i="3"/>
  <c r="L15" i="3"/>
  <c r="M15" i="3"/>
  <c r="K16" i="3"/>
  <c r="L16" i="3"/>
  <c r="M16" i="3"/>
  <c r="M18" i="3"/>
  <c r="J13" i="3"/>
  <c r="F6" i="3"/>
  <c r="F7" i="3"/>
  <c r="F8" i="3"/>
  <c r="F9" i="3"/>
  <c r="F11" i="3"/>
  <c r="G6" i="3"/>
  <c r="G7" i="3"/>
  <c r="G8" i="3"/>
  <c r="G9" i="3"/>
  <c r="G11" i="3"/>
  <c r="H6" i="3"/>
  <c r="K6" i="3"/>
  <c r="L6" i="3"/>
  <c r="M6" i="3"/>
  <c r="K7" i="3"/>
  <c r="L7" i="3"/>
  <c r="M7" i="3"/>
  <c r="K8" i="3"/>
  <c r="L8" i="3"/>
  <c r="M8" i="3"/>
  <c r="K9" i="3"/>
  <c r="L9" i="3"/>
  <c r="M9" i="3"/>
  <c r="M11" i="3"/>
  <c r="J6" i="3"/>
  <c r="P68" i="2"/>
  <c r="O68" i="2"/>
  <c r="P67" i="2"/>
  <c r="O67" i="2"/>
  <c r="P66" i="2"/>
  <c r="O66" i="2"/>
  <c r="P65" i="2"/>
  <c r="O65" i="2"/>
  <c r="P64" i="2"/>
  <c r="O64" i="2"/>
  <c r="P63" i="2"/>
  <c r="O63" i="2"/>
  <c r="P62" i="2"/>
  <c r="O62" i="2"/>
  <c r="P61" i="2"/>
  <c r="O61" i="2"/>
  <c r="P60" i="2"/>
  <c r="O60" i="2"/>
  <c r="P59" i="2"/>
  <c r="O59" i="2"/>
  <c r="P58" i="2"/>
  <c r="O58" i="2"/>
  <c r="P57" i="2"/>
  <c r="O57" i="2"/>
  <c r="P56" i="2"/>
  <c r="O56" i="2"/>
  <c r="P55" i="2"/>
  <c r="O55" i="2"/>
  <c r="P54" i="2"/>
  <c r="O54" i="2"/>
  <c r="P53" i="2"/>
  <c r="O53" i="2"/>
  <c r="P52" i="2"/>
  <c r="O52" i="2"/>
  <c r="P51" i="2"/>
  <c r="O51" i="2"/>
  <c r="P50" i="2"/>
  <c r="O50" i="2"/>
  <c r="P49" i="2"/>
  <c r="O49" i="2"/>
  <c r="P48" i="2"/>
  <c r="O48" i="2"/>
  <c r="P47" i="2"/>
  <c r="O47" i="2"/>
  <c r="P46" i="2"/>
  <c r="O46" i="2"/>
  <c r="P45" i="2"/>
  <c r="O45" i="2"/>
  <c r="P44" i="2"/>
  <c r="O44" i="2"/>
  <c r="P43" i="2"/>
  <c r="O43" i="2"/>
  <c r="P42" i="2"/>
  <c r="O42" i="2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P34" i="2"/>
  <c r="O34" i="2"/>
  <c r="P33" i="2"/>
  <c r="O33" i="2"/>
  <c r="P32" i="2"/>
  <c r="O32" i="2"/>
  <c r="P31" i="2"/>
  <c r="O31" i="2"/>
  <c r="P30" i="2"/>
  <c r="O30" i="2"/>
  <c r="P29" i="2"/>
  <c r="O29" i="2"/>
  <c r="P28" i="2"/>
  <c r="O28" i="2"/>
  <c r="P27" i="2"/>
  <c r="O27" i="2"/>
  <c r="P26" i="2"/>
  <c r="O26" i="2"/>
  <c r="P25" i="2"/>
  <c r="O25" i="2"/>
  <c r="P24" i="2"/>
  <c r="O24" i="2"/>
  <c r="P23" i="2"/>
  <c r="O23" i="2"/>
  <c r="P22" i="2"/>
  <c r="O22" i="2"/>
  <c r="P21" i="2"/>
  <c r="O21" i="2"/>
  <c r="P20" i="2"/>
  <c r="O20" i="2"/>
  <c r="P19" i="2"/>
  <c r="O19" i="2"/>
  <c r="P18" i="2"/>
  <c r="O18" i="2"/>
  <c r="P17" i="2"/>
  <c r="O17" i="2"/>
  <c r="P16" i="2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K49" i="3"/>
  <c r="L49" i="3"/>
  <c r="M49" i="3"/>
  <c r="G49" i="3"/>
  <c r="F49" i="3"/>
  <c r="K48" i="3"/>
  <c r="L48" i="3"/>
  <c r="M48" i="3"/>
  <c r="G48" i="3"/>
  <c r="F48" i="3"/>
  <c r="L46" i="3"/>
  <c r="K46" i="3"/>
  <c r="D45" i="3"/>
  <c r="N41" i="3"/>
  <c r="I41" i="3"/>
  <c r="L39" i="3"/>
  <c r="K39" i="3"/>
  <c r="D38" i="3"/>
  <c r="N34" i="3"/>
  <c r="I34" i="3"/>
  <c r="L32" i="3"/>
  <c r="K32" i="3"/>
  <c r="D31" i="3"/>
  <c r="N27" i="3"/>
  <c r="I27" i="3"/>
  <c r="L25" i="3"/>
  <c r="K25" i="3"/>
  <c r="D24" i="3"/>
  <c r="N20" i="3"/>
  <c r="I20" i="3"/>
  <c r="L18" i="3"/>
  <c r="K18" i="3"/>
  <c r="N13" i="3"/>
  <c r="I13" i="3"/>
  <c r="L11" i="3"/>
  <c r="K11" i="3"/>
  <c r="N6" i="3"/>
  <c r="I6" i="3"/>
  <c r="AD6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AC6" i="2"/>
  <c r="W6" i="2"/>
  <c r="V6" i="2"/>
  <c r="U6" i="2"/>
  <c r="T6" i="2"/>
  <c r="AE6" i="2"/>
  <c r="X64" i="2"/>
  <c r="X65" i="2"/>
  <c r="X66" i="2"/>
  <c r="X67" i="2"/>
  <c r="X68" i="2"/>
  <c r="Y64" i="2"/>
  <c r="Y65" i="2"/>
  <c r="Y66" i="2"/>
  <c r="Y67" i="2"/>
  <c r="Y68" i="2"/>
  <c r="Z6" i="2"/>
  <c r="AA6" i="2"/>
  <c r="AB6" i="2"/>
  <c r="K10" i="2"/>
  <c r="K31" i="2"/>
  <c r="K30" i="2"/>
  <c r="K8" i="2"/>
  <c r="K6" i="2"/>
  <c r="K23" i="2"/>
  <c r="K7" i="2"/>
  <c r="K28" i="2"/>
  <c r="K18" i="2"/>
  <c r="K17" i="2"/>
  <c r="K16" i="2"/>
  <c r="K15" i="2"/>
  <c r="K14" i="2"/>
  <c r="K13" i="2"/>
  <c r="K12" i="2"/>
  <c r="K11" i="2"/>
  <c r="K27" i="2"/>
  <c r="K26" i="2"/>
  <c r="K25" i="2"/>
  <c r="K24" i="2"/>
  <c r="K22" i="2"/>
  <c r="K21" i="2"/>
  <c r="K20" i="2"/>
  <c r="K19" i="2"/>
  <c r="K59" i="2"/>
  <c r="K58" i="2"/>
  <c r="K57" i="2"/>
  <c r="K56" i="2"/>
  <c r="K51" i="2"/>
  <c r="K50" i="2"/>
  <c r="K49" i="2"/>
  <c r="K48" i="2"/>
  <c r="K55" i="2"/>
  <c r="K54" i="2"/>
  <c r="K53" i="2"/>
  <c r="K52" i="2"/>
  <c r="K63" i="2"/>
  <c r="K62" i="2"/>
  <c r="K61" i="2"/>
  <c r="K60" i="2"/>
  <c r="K35" i="2"/>
  <c r="K34" i="2"/>
  <c r="K33" i="2"/>
  <c r="K32" i="2"/>
  <c r="K47" i="2"/>
  <c r="K46" i="2"/>
  <c r="K45" i="2"/>
  <c r="K44" i="2"/>
  <c r="K39" i="2"/>
  <c r="K38" i="2"/>
  <c r="K37" i="2"/>
  <c r="K36" i="2"/>
  <c r="K43" i="2"/>
  <c r="K42" i="2"/>
  <c r="K41" i="2"/>
  <c r="K40" i="2"/>
  <c r="K9" i="2"/>
  <c r="K29" i="2"/>
  <c r="K68" i="2"/>
  <c r="K67" i="2"/>
  <c r="K64" i="2"/>
  <c r="K66" i="2"/>
  <c r="K65" i="2"/>
</calcChain>
</file>

<file path=xl/sharedStrings.xml><?xml version="1.0" encoding="utf-8"?>
<sst xmlns="http://schemas.openxmlformats.org/spreadsheetml/2006/main" count="645" uniqueCount="222">
  <si>
    <t>D-AMS 005136</t>
  </si>
  <si>
    <t>D-AMS 005138</t>
  </si>
  <si>
    <t>D-AMS 005139</t>
  </si>
  <si>
    <t>D-AMS 005143</t>
  </si>
  <si>
    <t>D-AMS 005846</t>
  </si>
  <si>
    <t>D-AMS 005845</t>
  </si>
  <si>
    <t>D-AMS 005850</t>
  </si>
  <si>
    <t>D-AMS 005851</t>
  </si>
  <si>
    <t>D-AMS 004469</t>
  </si>
  <si>
    <t>D-AMS 004468</t>
  </si>
  <si>
    <t>SUERC-44477</t>
  </si>
  <si>
    <t>SUERC-44476</t>
  </si>
  <si>
    <t>SUERC-44479</t>
  </si>
  <si>
    <t>SUERC-44478</t>
  </si>
  <si>
    <t>SUERC-44484</t>
  </si>
  <si>
    <t>SUERC-44480</t>
  </si>
  <si>
    <t>SUERC-44486</t>
  </si>
  <si>
    <t>SUERC-44485</t>
  </si>
  <si>
    <t>SUERC-44455</t>
  </si>
  <si>
    <t>SUERC-44454</t>
  </si>
  <si>
    <t>SUERC-44457</t>
  </si>
  <si>
    <t>SUERC-44456</t>
  </si>
  <si>
    <t>SUERC-44459</t>
  </si>
  <si>
    <t>SUERC-44458</t>
  </si>
  <si>
    <t>SUERC-44464</t>
  </si>
  <si>
    <t>SUERC-44460</t>
  </si>
  <si>
    <t>SUERC-44468</t>
  </si>
  <si>
    <t>SUERC-44465</t>
  </si>
  <si>
    <t>SUERC-44470</t>
  </si>
  <si>
    <t>SUERC-44467</t>
  </si>
  <si>
    <t>SUERC-44475</t>
  </si>
  <si>
    <t>SUERC-44474</t>
  </si>
  <si>
    <t>GbTo-54</t>
  </si>
  <si>
    <t>GbTo-24</t>
  </si>
  <si>
    <t>GbTo-34</t>
  </si>
  <si>
    <t>SUERC-44469</t>
  </si>
  <si>
    <t>SUERC-44466</t>
  </si>
  <si>
    <t>Benke Lagoon</t>
  </si>
  <si>
    <t>D-AMS 007893</t>
  </si>
  <si>
    <t>D-AMS 007877</t>
  </si>
  <si>
    <t>D-AMS 007894</t>
  </si>
  <si>
    <t>D-AMS 007878</t>
  </si>
  <si>
    <t>Site (Borden Number)</t>
  </si>
  <si>
    <t>Terrestrial Sample Lab Number</t>
  </si>
  <si>
    <t>Marine Sample Lab Number</t>
  </si>
  <si>
    <t>Source</t>
  </si>
  <si>
    <t>g</t>
  </si>
  <si>
    <t>My</t>
  </si>
  <si>
    <t>10224-10121</t>
  </si>
  <si>
    <t>9406-9250</t>
  </si>
  <si>
    <t>Letham et al (n.d.)</t>
  </si>
  <si>
    <t>Cl</t>
  </si>
  <si>
    <t>10670-10506</t>
  </si>
  <si>
    <t>9768-9615</t>
  </si>
  <si>
    <t xml:space="preserve">Tea Bay Creek </t>
  </si>
  <si>
    <t>Sa</t>
  </si>
  <si>
    <t>9533-9447</t>
  </si>
  <si>
    <t>8910-8769</t>
  </si>
  <si>
    <t>c</t>
  </si>
  <si>
    <t>11090-10730</t>
  </si>
  <si>
    <t>10060-9829</t>
  </si>
  <si>
    <t>ba</t>
  </si>
  <si>
    <t>11695-11268</t>
  </si>
  <si>
    <t>11479-10102</t>
  </si>
  <si>
    <t>CAMS-49623</t>
  </si>
  <si>
    <t>CAMS-49624</t>
  </si>
  <si>
    <t>Pr</t>
  </si>
  <si>
    <t>2128-1887</t>
  </si>
  <si>
    <t>2479-2284</t>
  </si>
  <si>
    <t>Southon and Fedje 2003</t>
  </si>
  <si>
    <t>CAMS-49625</t>
  </si>
  <si>
    <t>CAMS-49626</t>
  </si>
  <si>
    <t>1541-1367</t>
  </si>
  <si>
    <t>1988-1834</t>
  </si>
  <si>
    <t>3690-3496</t>
  </si>
  <si>
    <t>3766-3606</t>
  </si>
  <si>
    <t>Edinborough et al 2016</t>
  </si>
  <si>
    <t>Edinborough et al 20163868</t>
  </si>
  <si>
    <t>3678-3480</t>
  </si>
  <si>
    <t>3750-3597</t>
  </si>
  <si>
    <t>4515-4294</t>
  </si>
  <si>
    <t>4379-4205</t>
  </si>
  <si>
    <t>3383-3238</t>
  </si>
  <si>
    <t>3508-3380</t>
  </si>
  <si>
    <t>4853-4645</t>
  </si>
  <si>
    <t>4660-4470</t>
  </si>
  <si>
    <t>4836-4620</t>
  </si>
  <si>
    <t>4630-4454</t>
  </si>
  <si>
    <t>4833-4616</t>
  </si>
  <si>
    <t>4625-4452</t>
  </si>
  <si>
    <t>4851-4646</t>
  </si>
  <si>
    <t>4656-4471</t>
  </si>
  <si>
    <t>1701-1561</t>
  </si>
  <si>
    <t>2120-2012</t>
  </si>
  <si>
    <t>1892-1737</t>
  </si>
  <si>
    <t>2289-2153</t>
  </si>
  <si>
    <t>1563-1415</t>
  </si>
  <si>
    <t>2014-1889</t>
  </si>
  <si>
    <t>1693-1532</t>
  </si>
  <si>
    <t>2111-1977</t>
  </si>
  <si>
    <t>s</t>
  </si>
  <si>
    <t>1984-1821</t>
  </si>
  <si>
    <t>2365-2221</t>
  </si>
  <si>
    <t>Eldridge et al 2014</t>
  </si>
  <si>
    <t>1281-1176</t>
  </si>
  <si>
    <t>1731-1612</t>
  </si>
  <si>
    <t>D-AMS 005140</t>
  </si>
  <si>
    <t>D-AMS 005141</t>
  </si>
  <si>
    <t>1812-1606</t>
  </si>
  <si>
    <t>2208-2046</t>
  </si>
  <si>
    <t>D-AMS 005142</t>
  </si>
  <si>
    <t>260-27</t>
  </si>
  <si>
    <t>598-450</t>
  </si>
  <si>
    <t>D-AMS 005145</t>
  </si>
  <si>
    <t>D-AMS 005146</t>
  </si>
  <si>
    <t>1412-1301</t>
  </si>
  <si>
    <t>1886-1768</t>
  </si>
  <si>
    <t>D-AMS 005147</t>
  </si>
  <si>
    <t>D-AMS 005148</t>
  </si>
  <si>
    <t>2738-2466</t>
  </si>
  <si>
    <t>2969-2757</t>
  </si>
  <si>
    <t>D-AMS 005150</t>
  </si>
  <si>
    <t>D-AMS 005151</t>
  </si>
  <si>
    <t>2769-2542</t>
  </si>
  <si>
    <t>3020-2802</t>
  </si>
  <si>
    <t>D-AMS 005152</t>
  </si>
  <si>
    <t>D-AMS 005153</t>
  </si>
  <si>
    <t>1549-1406</t>
  </si>
  <si>
    <t>1998-1879</t>
  </si>
  <si>
    <t>Calibrated Terrestrial Midpoint</t>
  </si>
  <si>
    <r>
      <t>Material</t>
    </r>
    <r>
      <rPr>
        <b/>
        <vertAlign val="superscript"/>
        <sz val="10"/>
        <color theme="1"/>
        <rFont val="Arial Narrow"/>
      </rPr>
      <t>1</t>
    </r>
  </si>
  <si>
    <r>
      <t xml:space="preserve">Terrestrial </t>
    </r>
    <r>
      <rPr>
        <b/>
        <vertAlign val="superscript"/>
        <sz val="10"/>
        <color theme="1"/>
        <rFont val="Arial Narrow"/>
      </rPr>
      <t>14</t>
    </r>
    <r>
      <rPr>
        <b/>
        <sz val="10"/>
        <color theme="1"/>
        <rFont val="Arial Narrow"/>
      </rPr>
      <t>C Age</t>
    </r>
  </si>
  <si>
    <r>
      <t xml:space="preserve">Terrestrial </t>
    </r>
    <r>
      <rPr>
        <b/>
        <vertAlign val="superscript"/>
        <sz val="10"/>
        <color theme="1"/>
        <rFont val="Arial Narrow"/>
      </rPr>
      <t>14</t>
    </r>
    <r>
      <rPr>
        <b/>
        <sz val="10"/>
        <color theme="1"/>
        <rFont val="Arial Narrow"/>
      </rPr>
      <t>C 1 sigma error</t>
    </r>
  </si>
  <si>
    <r>
      <t>Marine Sample Material</t>
    </r>
    <r>
      <rPr>
        <b/>
        <vertAlign val="superscript"/>
        <sz val="10"/>
        <color theme="1"/>
        <rFont val="Arial Narrow"/>
      </rPr>
      <t>2</t>
    </r>
  </si>
  <si>
    <r>
      <t xml:space="preserve">Marine Sample </t>
    </r>
    <r>
      <rPr>
        <b/>
        <vertAlign val="superscript"/>
        <sz val="10"/>
        <color theme="1"/>
        <rFont val="Arial Narrow"/>
      </rPr>
      <t>14</t>
    </r>
    <r>
      <rPr>
        <b/>
        <sz val="10"/>
        <color theme="1"/>
        <rFont val="Arial Narrow"/>
      </rPr>
      <t>C Age</t>
    </r>
  </si>
  <si>
    <r>
      <t xml:space="preserve">Marine </t>
    </r>
    <r>
      <rPr>
        <b/>
        <vertAlign val="superscript"/>
        <sz val="10"/>
        <color theme="1"/>
        <rFont val="Arial Narrow"/>
      </rPr>
      <t>14</t>
    </r>
    <r>
      <rPr>
        <b/>
        <sz val="10"/>
        <color theme="1"/>
        <rFont val="Arial Narrow"/>
      </rPr>
      <t>C 1 sigma error</t>
    </r>
  </si>
  <si>
    <r>
      <t>Calibrated Terrestrial Age</t>
    </r>
    <r>
      <rPr>
        <b/>
        <vertAlign val="superscript"/>
        <sz val="10"/>
        <color theme="1"/>
        <rFont val="Arial Narrow"/>
      </rPr>
      <t>3</t>
    </r>
  </si>
  <si>
    <r>
      <t>Modeled Marine Age</t>
    </r>
    <r>
      <rPr>
        <b/>
        <vertAlign val="superscript"/>
        <sz val="10"/>
        <color theme="1"/>
        <rFont val="Arial Narrow"/>
      </rPr>
      <t>4</t>
    </r>
  </si>
  <si>
    <t>Supplemental File to Martindale et al.</t>
  </si>
  <si>
    <t xml:space="preserve">Notes: </t>
  </si>
  <si>
    <r>
      <t>a</t>
    </r>
    <r>
      <rPr>
        <sz val="10"/>
        <rFont val="Times New Roman"/>
      </rPr>
      <t xml:space="preserve">Key: g=green wood; c=charcoal. </t>
    </r>
  </si>
  <si>
    <r>
      <t>b</t>
    </r>
    <r>
      <rPr>
        <sz val="10"/>
        <rFont val="Times New Roman"/>
      </rPr>
      <t>Key: My=</t>
    </r>
    <r>
      <rPr>
        <i/>
        <sz val="10"/>
        <rFont val="Times New Roman"/>
      </rPr>
      <t>Mytelus spp.</t>
    </r>
    <r>
      <rPr>
        <sz val="10"/>
        <rFont val="Times New Roman"/>
      </rPr>
      <t>; Cl=</t>
    </r>
    <r>
      <rPr>
        <i/>
        <sz val="10"/>
        <color rgb="FF000000"/>
        <rFont val="Times New Roman"/>
      </rPr>
      <t>Clinocardium nuttalli</t>
    </r>
    <r>
      <rPr>
        <sz val="10"/>
        <color rgb="FF000000"/>
        <rFont val="Times New Roman"/>
      </rPr>
      <t>; Sa=</t>
    </r>
    <r>
      <rPr>
        <i/>
        <sz val="10"/>
        <color rgb="FF000000"/>
        <rFont val="Times New Roman"/>
      </rPr>
      <t>Saxidomus gigantea</t>
    </r>
    <r>
      <rPr>
        <sz val="10"/>
        <color rgb="FF000000"/>
        <rFont val="Times New Roman"/>
      </rPr>
      <t>; c=clam; ba=barnacle; Pr=</t>
    </r>
    <r>
      <rPr>
        <i/>
        <sz val="10"/>
        <color rgb="FF000000"/>
        <rFont val="Times New Roman"/>
      </rPr>
      <t>Protothaca</t>
    </r>
    <r>
      <rPr>
        <sz val="10"/>
        <color rgb="FF000000"/>
        <rFont val="Times New Roman"/>
      </rPr>
      <t>; s=shell.</t>
    </r>
  </si>
  <si>
    <r>
      <t>c</t>
    </r>
    <r>
      <rPr>
        <sz val="10"/>
        <rFont val="Times New Roman"/>
      </rPr>
      <t>All dates were calibrated using OxCal 4.2 (Bronk Ramsey 2009). All terrestrial dates were calibrated using IntCal13 curve.</t>
    </r>
  </si>
  <si>
    <r>
      <t>d</t>
    </r>
    <r>
      <rPr>
        <sz val="10"/>
        <rFont val="Times New Roman"/>
      </rPr>
      <t>All modeled marine dates were projected off the Marine13 curve (Reimer et al. 2013).</t>
    </r>
  </si>
  <si>
    <r>
      <t>e</t>
    </r>
    <r>
      <rPr>
        <sz val="10"/>
        <rFont val="Times New Roman"/>
      </rPr>
      <t>Delta R values and errors computed from www.calib.org/deltar</t>
    </r>
  </si>
  <si>
    <t>Weigted Mean</t>
  </si>
  <si>
    <t>Standard Error of Predicted Values (see Cook 2015:166)</t>
  </si>
  <si>
    <t>Standard Deviation of ΔR</t>
  </si>
  <si>
    <t>Mean of ΔR</t>
  </si>
  <si>
    <t>Mean of ΔR 1 sigma error</t>
  </si>
  <si>
    <t>Mean of ΔR 1 sigma error of dates &lt;8000 BP</t>
  </si>
  <si>
    <t>Mean of ΔR of dates &lt;8000 BP</t>
  </si>
  <si>
    <t>Weigted Mean of dates &lt;8000 BP</t>
  </si>
  <si>
    <t>Standard Deviation of ΔR of dates &lt;8000 BP</t>
  </si>
  <si>
    <t>Standard Error of Predicted Values (see Cook 2015:166) of dates &lt;8000 BP</t>
  </si>
  <si>
    <t>These calculations are the most appropriate for estimating ΔR and its uncertainty.</t>
  </si>
  <si>
    <t>S1</t>
  </si>
  <si>
    <t>S2</t>
  </si>
  <si>
    <t>(ti-t)2 /σ2</t>
  </si>
  <si>
    <t>T value</t>
  </si>
  <si>
    <t>Acceptance value</t>
  </si>
  <si>
    <t>CT 2012-001</t>
  </si>
  <si>
    <t>shell</t>
  </si>
  <si>
    <t>charcoal</t>
  </si>
  <si>
    <t>CT 2012-005</t>
  </si>
  <si>
    <t>CT 2012-020</t>
  </si>
  <si>
    <t xml:space="preserve"> </t>
  </si>
  <si>
    <r>
      <t xml:space="preserve">Note that Calibrated Terrestrial Ages were derived from </t>
    </r>
    <r>
      <rPr>
        <b/>
        <i/>
        <sz val="14"/>
        <color theme="1"/>
        <rFont val="Arial Narrow"/>
      </rPr>
      <t>OxCal</t>
    </r>
    <r>
      <rPr>
        <b/>
        <sz val="14"/>
        <color theme="1"/>
        <rFont val="Arial Narrow"/>
      </rPr>
      <t xml:space="preserve"> and ΔR values were derived from</t>
    </r>
    <r>
      <rPr>
        <b/>
        <i/>
        <sz val="14"/>
        <color theme="1"/>
        <rFont val="Arial Narrow"/>
      </rPr>
      <t xml:space="preserve"> Deltar</t>
    </r>
    <r>
      <rPr>
        <b/>
        <sz val="14"/>
        <color theme="1"/>
        <rFont val="Arial Narrow"/>
      </rPr>
      <t>.</t>
    </r>
  </si>
  <si>
    <r>
      <t xml:space="preserve">ΔR 1 sigma error from </t>
    </r>
    <r>
      <rPr>
        <b/>
        <i/>
        <sz val="10"/>
        <color theme="1"/>
        <rFont val="Arial Narrow"/>
      </rPr>
      <t>Deltar</t>
    </r>
    <r>
      <rPr>
        <b/>
        <vertAlign val="superscript"/>
        <sz val="10"/>
        <color theme="1"/>
        <rFont val="Arial Narrow"/>
      </rPr>
      <t>5</t>
    </r>
  </si>
  <si>
    <r>
      <t xml:space="preserve">ΔR from </t>
    </r>
    <r>
      <rPr>
        <b/>
        <i/>
        <sz val="10"/>
        <color theme="1"/>
        <rFont val="Arial Narrow"/>
      </rPr>
      <t>Deltar</t>
    </r>
    <r>
      <rPr>
        <b/>
        <vertAlign val="superscript"/>
        <sz val="10"/>
        <color theme="1"/>
        <rFont val="Arial Narrow"/>
      </rPr>
      <t>5</t>
    </r>
  </si>
  <si>
    <r>
      <t>ΔR from Modeled Marine Age</t>
    </r>
    <r>
      <rPr>
        <b/>
        <vertAlign val="superscript"/>
        <sz val="10"/>
        <color theme="1"/>
        <rFont val="Arial Narrow"/>
      </rPr>
      <t>5</t>
    </r>
  </si>
  <si>
    <r>
      <t>ΔR 1 sigma error from Modeled Marine Age</t>
    </r>
    <r>
      <rPr>
        <b/>
        <vertAlign val="superscript"/>
        <sz val="10"/>
        <color theme="1"/>
        <rFont val="Arial Narrow"/>
      </rPr>
      <t>5</t>
    </r>
  </si>
  <si>
    <r>
      <t>Modeled Marine Age Range Start</t>
    </r>
    <r>
      <rPr>
        <b/>
        <vertAlign val="superscript"/>
        <sz val="10"/>
        <color theme="1"/>
        <rFont val="Arial Narrow"/>
      </rPr>
      <t>4</t>
    </r>
  </si>
  <si>
    <r>
      <t>Modeled Marine Age Range End</t>
    </r>
    <r>
      <rPr>
        <b/>
        <vertAlign val="superscript"/>
        <sz val="10"/>
        <color theme="1"/>
        <rFont val="Arial Narrow"/>
      </rPr>
      <t>4</t>
    </r>
  </si>
  <si>
    <r>
      <t xml:space="preserve">These values are calculated from modeled marine ages. This approach is not as accurate as using </t>
    </r>
    <r>
      <rPr>
        <b/>
        <i/>
        <sz val="10"/>
        <color theme="1"/>
        <rFont val="Arial Narrow"/>
      </rPr>
      <t>Delta</t>
    </r>
    <r>
      <rPr>
        <b/>
        <sz val="10"/>
        <color theme="1"/>
        <rFont val="Arial Narrow"/>
      </rPr>
      <t>r.</t>
    </r>
  </si>
  <si>
    <t>Scroll to the right for calcuations of ΔR weighted mean and standard error of predicted values.</t>
  </si>
  <si>
    <t>14C Sample Log for Single Paired Terrestrial and Marine Dates</t>
  </si>
  <si>
    <t>GU29451- g44454</t>
  </si>
  <si>
    <t>GU29453- g44456</t>
  </si>
  <si>
    <t>GU29455- g44458</t>
  </si>
  <si>
    <t>GU29457- g44460</t>
  </si>
  <si>
    <t>GU29452- g44455</t>
  </si>
  <si>
    <t>GU29454- g44457</t>
  </si>
  <si>
    <t>GU29456- g44459</t>
  </si>
  <si>
    <t>GU29458- g44464</t>
  </si>
  <si>
    <t>GU29460- g44466</t>
  </si>
  <si>
    <t>GU29462- g44468</t>
  </si>
  <si>
    <t>GU29464- g44470</t>
  </si>
  <si>
    <t>GU29466- g44475</t>
  </si>
  <si>
    <t>GU29459- g44465</t>
  </si>
  <si>
    <t>GU29461- g44467</t>
  </si>
  <si>
    <t>GU29463- g44469</t>
  </si>
  <si>
    <t>GU29465- g44474</t>
  </si>
  <si>
    <t>GU29468- g44477</t>
  </si>
  <si>
    <t>GU29472- g44484</t>
  </si>
  <si>
    <t>GU29474- g44486</t>
  </si>
  <si>
    <t>GU29467- g44476</t>
  </si>
  <si>
    <t>GU29469- g44478</t>
  </si>
  <si>
    <t>GU29473- g44485</t>
  </si>
  <si>
    <t>GU29470- g44479</t>
  </si>
  <si>
    <t>GU29471- g44480</t>
  </si>
  <si>
    <t>Lab Number</t>
  </si>
  <si>
    <t>Context (percussion core number)</t>
  </si>
  <si>
    <t>Material</t>
  </si>
  <si>
    <t>Age (BP)</t>
  </si>
  <si>
    <t>1 sigma error on Age</t>
  </si>
  <si>
    <t>Numerator of Weighted Mean Equation: ti / σi2</t>
  </si>
  <si>
    <t>Denominator of Weighted Mean Equation: 1 / σi2</t>
  </si>
  <si>
    <t>Numerator of the Chi-square equation: (ti - t)2</t>
  </si>
  <si>
    <t>Denominator of the Chi-square equation: σ2</t>
  </si>
  <si>
    <t>Weighted mean (t)</t>
  </si>
  <si>
    <t>An example of a mutiple pair sample set that fails chi-square test for both charcoal and shell.</t>
  </si>
  <si>
    <t>An example of a mutiple pair sample set that passes chi-square test for both charcoal and shell.</t>
  </si>
  <si>
    <t>If the T value is less than the acceptance value, the data pass the chi-square test.</t>
  </si>
  <si>
    <t>The acceptance value changes with fewer samples in the data set. Edinborough et al (2016) assessed this pattern as a marginal fail and used the data for calculating ΔR.</t>
  </si>
  <si>
    <t>An example of a mutiple pair sample set that marginally fails chi-square test for both charcoal and shell with the removal of one date from each sample set (listed in red below).</t>
  </si>
  <si>
    <t>14C Sample Log for Multiple Paired Terrestrial and Marine Dates from Edinborough et al (2016) showing Weighted Mean and Chi-square calculations.</t>
  </si>
  <si>
    <t>Enter data for samples from identical contexts in blue fields; chi-square results are presented in yellow fields.</t>
  </si>
  <si>
    <t xml:space="preserve">If the T value exceeds the acceptance value, the data fail the chi-square test. All possible combination of shell-charcoal pairs can be combined to assess ΔR using the table in the "14C Data" tab. </t>
  </si>
  <si>
    <t>Numerator of the Weighted Mean Equation: ti / σi2</t>
  </si>
  <si>
    <t>Denominator of the Weighted Mean Equation: 1 / σi2</t>
  </si>
  <si>
    <t>These values are commonly used to calculate ΔR and its uncertainty, but they are incorrect for this purpose.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</si>
</sst>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Verdana"/>
    </font>
    <font>
      <sz val="10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color theme="1"/>
      <name val="Arial Narrow"/>
    </font>
    <font>
      <b/>
      <vertAlign val="superscript"/>
      <sz val="10"/>
      <color theme="1"/>
      <name val="Arial Narrow"/>
    </font>
    <font>
      <sz val="10"/>
      <color theme="1"/>
      <name val="Verdana"/>
    </font>
    <font>
      <sz val="10"/>
      <color theme="1"/>
      <name val="Arial Narrow"/>
    </font>
    <font>
      <i/>
      <sz val="10"/>
      <color theme="1"/>
      <name val="Arial Narrow"/>
    </font>
    <font>
      <b/>
      <i/>
      <sz val="10"/>
      <color theme="1"/>
      <name val="Arial Narrow"/>
    </font>
    <font>
      <i/>
      <sz val="10"/>
      <color theme="1"/>
      <name val="Verdana"/>
    </font>
    <font>
      <b/>
      <sz val="14"/>
      <color theme="1"/>
      <name val="Verdana"/>
    </font>
    <font>
      <sz val="10"/>
      <name val="Times New Roman"/>
    </font>
    <font>
      <vertAlign val="superscript"/>
      <sz val="10"/>
      <name val="Times New Roman"/>
    </font>
    <font>
      <i/>
      <sz val="10"/>
      <name val="Times New Roman"/>
    </font>
    <font>
      <i/>
      <sz val="10"/>
      <color rgb="FF000000"/>
      <name val="Times New Roman"/>
    </font>
    <font>
      <sz val="10"/>
      <color rgb="FF000000"/>
      <name val="Times New Roman"/>
    </font>
    <font>
      <b/>
      <sz val="10"/>
      <color theme="1"/>
      <name val="Verdana"/>
    </font>
    <font>
      <sz val="10"/>
      <name val="Arial Narrow"/>
    </font>
    <font>
      <b/>
      <sz val="10"/>
      <name val="Arial Narrow"/>
    </font>
    <font>
      <b/>
      <sz val="14"/>
      <color theme="1"/>
      <name val="Arial Narrow"/>
    </font>
    <font>
      <sz val="14"/>
      <color theme="1"/>
      <name val="Arial Narrow"/>
    </font>
    <font>
      <i/>
      <sz val="14"/>
      <color theme="1"/>
      <name val="Arial Narrow"/>
    </font>
    <font>
      <sz val="14"/>
      <color theme="1"/>
      <name val="Verdana"/>
    </font>
    <font>
      <b/>
      <i/>
      <sz val="14"/>
      <color theme="1"/>
      <name val="Arial Narrow"/>
    </font>
    <font>
      <sz val="10"/>
      <color rgb="FFFF0000"/>
      <name val="Arial Narrow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7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 vertical="top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4" fillId="0" borderId="3" xfId="0" applyFont="1" applyFill="1" applyBorder="1" applyAlignment="1">
      <alignment horizontal="center" vertical="center" textRotation="90" wrapText="1"/>
    </xf>
    <xf numFmtId="0" fontId="6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1" fontId="7" fillId="0" borderId="4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textRotation="90" wrapText="1"/>
    </xf>
    <xf numFmtId="0" fontId="18" fillId="0" borderId="2" xfId="0" applyFont="1" applyBorder="1"/>
    <xf numFmtId="0" fontId="18" fillId="2" borderId="2" xfId="0" applyFont="1" applyFill="1" applyBorder="1"/>
    <xf numFmtId="49" fontId="4" fillId="0" borderId="2" xfId="0" applyNumberFormat="1" applyFont="1" applyFill="1" applyBorder="1" applyAlignment="1">
      <alignment horizontal="center" vertical="center" textRotation="90" wrapText="1"/>
    </xf>
    <xf numFmtId="1" fontId="18" fillId="0" borderId="2" xfId="0" applyNumberFormat="1" applyFont="1" applyBorder="1"/>
    <xf numFmtId="1" fontId="18" fillId="0" borderId="2" xfId="0" applyNumberFormat="1" applyFont="1" applyFill="1" applyBorder="1"/>
    <xf numFmtId="1" fontId="7" fillId="0" borderId="2" xfId="0" applyNumberFormat="1" applyFont="1" applyFill="1" applyBorder="1"/>
    <xf numFmtId="0" fontId="4" fillId="0" borderId="0" xfId="0" applyFont="1"/>
    <xf numFmtId="0" fontId="19" fillId="0" borderId="0" xfId="0" applyFont="1"/>
    <xf numFmtId="0" fontId="18" fillId="0" borderId="0" xfId="0" applyFont="1"/>
    <xf numFmtId="0" fontId="25" fillId="0" borderId="0" xfId="0" applyFont="1"/>
    <xf numFmtId="49" fontId="19" fillId="0" borderId="2" xfId="637" applyNumberFormat="1" applyFont="1" applyBorder="1" applyAlignment="1">
      <alignment horizontal="center" vertical="center" textRotation="90"/>
    </xf>
    <xf numFmtId="49" fontId="19" fillId="0" borderId="2" xfId="637" applyNumberFormat="1" applyFont="1" applyFill="1" applyBorder="1" applyAlignment="1" applyProtection="1">
      <alignment horizontal="center" vertical="center" textRotation="90"/>
    </xf>
    <xf numFmtId="49" fontId="19" fillId="0" borderId="2" xfId="0" applyNumberFormat="1" applyFont="1" applyBorder="1" applyAlignment="1">
      <alignment horizontal="center" vertical="center" textRotation="90"/>
    </xf>
    <xf numFmtId="0" fontId="18" fillId="0" borderId="2" xfId="0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49" fontId="19" fillId="0" borderId="2" xfId="637" applyNumberFormat="1" applyFont="1" applyBorder="1" applyAlignment="1">
      <alignment horizontal="center" vertical="center" textRotation="90" wrapText="1"/>
    </xf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horizontal="center" vertical="center"/>
    </xf>
    <xf numFmtId="0" fontId="23" fillId="2" borderId="0" xfId="0" applyFont="1" applyFill="1"/>
    <xf numFmtId="0" fontId="24" fillId="2" borderId="0" xfId="0" applyFont="1" applyFill="1" applyAlignment="1">
      <alignment horizontal="center" vertical="center"/>
    </xf>
    <xf numFmtId="0" fontId="11" fillId="2" borderId="0" xfId="0" applyFont="1" applyFill="1"/>
    <xf numFmtId="0" fontId="20" fillId="2" borderId="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20" fillId="2" borderId="1" xfId="0" applyFont="1" applyFill="1" applyBorder="1"/>
    <xf numFmtId="0" fontId="24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4" fillId="2" borderId="1" xfId="0" applyFont="1" applyFill="1" applyBorder="1"/>
    <xf numFmtId="0" fontId="18" fillId="0" borderId="2" xfId="0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49" fontId="19" fillId="4" borderId="0" xfId="637" applyNumberFormat="1" applyFont="1" applyFill="1" applyBorder="1" applyAlignment="1">
      <alignment horizontal="center" vertical="center" textRotation="90"/>
    </xf>
    <xf numFmtId="49" fontId="19" fillId="4" borderId="0" xfId="637" applyNumberFormat="1" applyFont="1" applyFill="1" applyBorder="1" applyAlignment="1">
      <alignment horizontal="center" vertical="center" textRotation="90" wrapText="1"/>
    </xf>
    <xf numFmtId="49" fontId="19" fillId="4" borderId="0" xfId="637" applyNumberFormat="1" applyFont="1" applyFill="1" applyBorder="1" applyAlignment="1" applyProtection="1">
      <alignment horizontal="center" vertical="center" textRotation="90"/>
    </xf>
    <xf numFmtId="49" fontId="19" fillId="4" borderId="0" xfId="0" applyNumberFormat="1" applyFont="1" applyFill="1" applyBorder="1" applyAlignment="1">
      <alignment horizontal="center" vertical="center" textRotation="90" wrapText="1"/>
    </xf>
    <xf numFmtId="49" fontId="19" fillId="4" borderId="0" xfId="0" applyNumberFormat="1" applyFont="1" applyFill="1" applyBorder="1" applyAlignment="1">
      <alignment horizontal="center" vertical="center" textRotation="90"/>
    </xf>
    <xf numFmtId="0" fontId="19" fillId="4" borderId="0" xfId="0" applyFont="1" applyFill="1" applyBorder="1"/>
    <xf numFmtId="0" fontId="4" fillId="4" borderId="0" xfId="0" applyFont="1" applyFill="1" applyBorder="1"/>
    <xf numFmtId="49" fontId="19" fillId="4" borderId="0" xfId="637" applyNumberFormat="1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center"/>
    </xf>
    <xf numFmtId="2" fontId="18" fillId="3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77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Normal" xfId="0" builtinId="0"/>
    <cellStyle name="Normal 2" xfId="63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workbookViewId="0">
      <selection activeCell="R3" sqref="R3"/>
    </sheetView>
  </sheetViews>
  <sheetFormatPr baseColWidth="10" defaultRowHeight="13" x14ac:dyDescent="0.15"/>
  <cols>
    <col min="1" max="10" width="10.83203125" style="1"/>
    <col min="11" max="11" width="10.83203125" style="7"/>
    <col min="12" max="17" width="10.83203125" style="3"/>
    <col min="18" max="16384" width="10.83203125" style="1"/>
  </cols>
  <sheetData>
    <row r="1" spans="1:31" s="44" customFormat="1" ht="24" customHeight="1" x14ac:dyDescent="0.2">
      <c r="A1" s="41" t="s">
        <v>138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31" s="46" customFormat="1" ht="24" customHeight="1" x14ac:dyDescent="0.2">
      <c r="A2" s="41" t="s">
        <v>176</v>
      </c>
      <c r="B2" s="41"/>
      <c r="C2" s="41"/>
      <c r="D2" s="41"/>
      <c r="E2" s="41"/>
      <c r="F2" s="41"/>
      <c r="G2" s="41"/>
      <c r="H2" s="41"/>
      <c r="I2" s="41"/>
      <c r="J2" s="41"/>
      <c r="K2" s="45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31" s="49" customFormat="1" ht="24" customHeight="1" x14ac:dyDescent="0.2">
      <c r="A3" s="47" t="s">
        <v>167</v>
      </c>
      <c r="B3" s="47"/>
      <c r="C3" s="47"/>
      <c r="D3" s="47"/>
      <c r="E3" s="47"/>
      <c r="F3" s="47"/>
      <c r="G3" s="47"/>
      <c r="H3" s="47"/>
      <c r="I3" s="47"/>
      <c r="J3" s="47"/>
      <c r="K3" s="48"/>
      <c r="L3" s="47"/>
      <c r="M3" s="47"/>
      <c r="N3" s="47"/>
      <c r="O3" s="68" t="s">
        <v>174</v>
      </c>
      <c r="P3" s="68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31" s="52" customFormat="1" ht="24" customHeight="1" x14ac:dyDescent="0.2">
      <c r="A4" s="50" t="s">
        <v>175</v>
      </c>
      <c r="B4" s="50"/>
      <c r="C4" s="50"/>
      <c r="D4" s="50"/>
      <c r="E4" s="50"/>
      <c r="F4" s="50"/>
      <c r="G4" s="50"/>
      <c r="H4" s="50"/>
      <c r="I4" s="50"/>
      <c r="J4" s="50"/>
      <c r="K4" s="51"/>
      <c r="L4" s="50"/>
      <c r="M4" s="50"/>
      <c r="O4" s="69"/>
      <c r="P4" s="69"/>
      <c r="Q4" s="50"/>
      <c r="R4" s="50"/>
      <c r="S4" s="50"/>
      <c r="T4" s="66" t="s">
        <v>221</v>
      </c>
      <c r="U4" s="66"/>
      <c r="V4" s="66"/>
      <c r="W4" s="66"/>
      <c r="X4" s="53"/>
      <c r="Y4" s="53"/>
      <c r="Z4" s="67" t="s">
        <v>155</v>
      </c>
      <c r="AA4" s="67"/>
      <c r="AB4" s="67"/>
      <c r="AC4" s="67"/>
      <c r="AD4" s="67"/>
      <c r="AE4" s="67"/>
    </row>
    <row r="5" spans="1:31" s="18" customFormat="1" ht="146" customHeight="1" x14ac:dyDescent="0.15">
      <c r="A5" s="2" t="s">
        <v>42</v>
      </c>
      <c r="B5" s="2" t="s">
        <v>43</v>
      </c>
      <c r="C5" s="2" t="s">
        <v>130</v>
      </c>
      <c r="D5" s="2" t="s">
        <v>131</v>
      </c>
      <c r="E5" s="2" t="s">
        <v>132</v>
      </c>
      <c r="F5" s="2" t="s">
        <v>44</v>
      </c>
      <c r="G5" s="2" t="s">
        <v>133</v>
      </c>
      <c r="H5" s="2" t="s">
        <v>134</v>
      </c>
      <c r="I5" s="2" t="s">
        <v>135</v>
      </c>
      <c r="J5" s="2" t="s">
        <v>136</v>
      </c>
      <c r="K5" s="10" t="s">
        <v>129</v>
      </c>
      <c r="L5" s="2" t="s">
        <v>137</v>
      </c>
      <c r="M5" s="2" t="s">
        <v>172</v>
      </c>
      <c r="N5" s="2" t="s">
        <v>173</v>
      </c>
      <c r="O5" s="2" t="s">
        <v>170</v>
      </c>
      <c r="P5" s="2" t="s">
        <v>171</v>
      </c>
      <c r="Q5" s="2" t="s">
        <v>169</v>
      </c>
      <c r="R5" s="2" t="s">
        <v>168</v>
      </c>
      <c r="S5" s="2" t="s">
        <v>45</v>
      </c>
      <c r="T5" s="19" t="s">
        <v>148</v>
      </c>
      <c r="U5" s="19" t="s">
        <v>149</v>
      </c>
      <c r="V5" s="19" t="s">
        <v>151</v>
      </c>
      <c r="W5" s="21" t="s">
        <v>150</v>
      </c>
      <c r="X5" s="23" t="s">
        <v>219</v>
      </c>
      <c r="Y5" s="23" t="s">
        <v>220</v>
      </c>
      <c r="Z5" s="23" t="s">
        <v>145</v>
      </c>
      <c r="AA5" s="26" t="s">
        <v>147</v>
      </c>
      <c r="AB5" s="19" t="s">
        <v>146</v>
      </c>
      <c r="AC5" s="23" t="s">
        <v>152</v>
      </c>
      <c r="AD5" s="26" t="s">
        <v>153</v>
      </c>
      <c r="AE5" s="19" t="s">
        <v>154</v>
      </c>
    </row>
    <row r="6" spans="1:31" s="3" customFormat="1" ht="26" x14ac:dyDescent="0.15">
      <c r="A6" s="4" t="s">
        <v>32</v>
      </c>
      <c r="B6" s="4" t="s">
        <v>110</v>
      </c>
      <c r="C6" s="4" t="s">
        <v>58</v>
      </c>
      <c r="D6" s="4">
        <v>75</v>
      </c>
      <c r="E6" s="4">
        <v>28</v>
      </c>
      <c r="F6" s="4" t="s">
        <v>3</v>
      </c>
      <c r="G6" s="4" t="s">
        <v>100</v>
      </c>
      <c r="H6" s="4">
        <v>875</v>
      </c>
      <c r="I6" s="4">
        <v>27</v>
      </c>
      <c r="J6" s="5" t="s">
        <v>111</v>
      </c>
      <c r="K6" s="12">
        <f t="shared" ref="K6:K37" si="0">AVERAGE(C6:D6)</f>
        <v>75</v>
      </c>
      <c r="L6" s="5" t="s">
        <v>112</v>
      </c>
      <c r="M6" s="5">
        <v>598</v>
      </c>
      <c r="N6" s="5">
        <v>450</v>
      </c>
      <c r="O6" s="5">
        <f>(H6-M6+H6-N6)/2</f>
        <v>351</v>
      </c>
      <c r="P6" s="12">
        <f>SQRT((I6^2)+((M6-N6)/2)^2)</f>
        <v>78.771822373231913</v>
      </c>
      <c r="Q6" s="4">
        <v>351</v>
      </c>
      <c r="R6" s="4">
        <v>79</v>
      </c>
      <c r="S6" s="6" t="s">
        <v>103</v>
      </c>
      <c r="T6" s="20">
        <f>AVERAGE(Q6:Q68)</f>
        <v>245.12698412698413</v>
      </c>
      <c r="U6" s="20">
        <f>AVERAGE(Q6:Q68)</f>
        <v>245.12698412698413</v>
      </c>
      <c r="V6" s="20">
        <f>AVERAGE(Q6:Q63)</f>
        <v>246.58620689655172</v>
      </c>
      <c r="W6" s="22">
        <f>AVERAGE(R6:R63)</f>
        <v>49.275862068965516</v>
      </c>
      <c r="X6" s="24">
        <f t="shared" ref="X6:X37" si="1">Q6/R6/R6</f>
        <v>5.6240987021310682E-2</v>
      </c>
      <c r="Y6" s="24">
        <f t="shared" ref="Y6:Y37" si="2">1/R6/R6</f>
        <v>1.602307322544464E-4</v>
      </c>
      <c r="Z6" s="27">
        <f>SUM(X6:X68)/SUM(Y6:Y68)</f>
        <v>243.24204633313838</v>
      </c>
      <c r="AA6" s="28">
        <f>_xlfn.STDEV.S(Q6:Q68)</f>
        <v>253.83061993177924</v>
      </c>
      <c r="AB6" s="29">
        <f>SQRT(Z6^2+AA6^2)</f>
        <v>351.56319022230412</v>
      </c>
      <c r="AC6" s="27">
        <f>SUM(X6:X63)/SUM(Y6:Y63)</f>
        <v>237.36404093113467</v>
      </c>
      <c r="AD6" s="28">
        <f>_xlfn.STDEV.S(Q6:Q63)</f>
        <v>230.33126673986649</v>
      </c>
      <c r="AE6" s="29">
        <f>SQRT(AC6^2+AD6^2)</f>
        <v>330.74791059831188</v>
      </c>
    </row>
    <row r="7" spans="1:31" s="3" customFormat="1" ht="26" x14ac:dyDescent="0.15">
      <c r="A7" s="4" t="s">
        <v>32</v>
      </c>
      <c r="B7" s="4" t="s">
        <v>1</v>
      </c>
      <c r="C7" s="4" t="s">
        <v>58</v>
      </c>
      <c r="D7" s="4">
        <v>1270</v>
      </c>
      <c r="E7" s="4">
        <v>25</v>
      </c>
      <c r="F7" s="4" t="s">
        <v>2</v>
      </c>
      <c r="G7" s="4" t="s">
        <v>100</v>
      </c>
      <c r="H7" s="4">
        <v>1894</v>
      </c>
      <c r="I7" s="4">
        <v>29</v>
      </c>
      <c r="J7" s="5" t="s">
        <v>104</v>
      </c>
      <c r="K7" s="12">
        <f t="shared" si="0"/>
        <v>1270</v>
      </c>
      <c r="L7" s="5" t="s">
        <v>105</v>
      </c>
      <c r="M7" s="5">
        <v>1731</v>
      </c>
      <c r="N7" s="5">
        <v>1612</v>
      </c>
      <c r="O7" s="12">
        <f t="shared" ref="O7:O68" si="3">(H7-M7+H7-N7)/2</f>
        <v>222.5</v>
      </c>
      <c r="P7" s="12">
        <f t="shared" ref="P7:P68" si="4">SQRT((I7^2)+((M7-N7)/2)^2)</f>
        <v>66.191011474368636</v>
      </c>
      <c r="Q7" s="4">
        <v>226</v>
      </c>
      <c r="R7" s="4">
        <v>44</v>
      </c>
      <c r="S7" s="6" t="s">
        <v>103</v>
      </c>
      <c r="T7" s="11"/>
      <c r="U7" s="11"/>
      <c r="V7" s="11"/>
      <c r="W7" s="11"/>
      <c r="X7" s="24">
        <f t="shared" si="1"/>
        <v>0.11673553719008266</v>
      </c>
      <c r="Y7" s="24">
        <f t="shared" si="2"/>
        <v>5.1652892561983473E-4</v>
      </c>
      <c r="Z7" s="13"/>
      <c r="AA7" s="13"/>
      <c r="AB7" s="13"/>
    </row>
    <row r="8" spans="1:31" s="3" customFormat="1" ht="26" x14ac:dyDescent="0.15">
      <c r="A8" s="4" t="s">
        <v>32</v>
      </c>
      <c r="B8" s="4" t="s">
        <v>113</v>
      </c>
      <c r="C8" s="4" t="s">
        <v>58</v>
      </c>
      <c r="D8" s="4">
        <v>1473</v>
      </c>
      <c r="E8" s="4">
        <v>33</v>
      </c>
      <c r="F8" s="4" t="s">
        <v>114</v>
      </c>
      <c r="G8" s="4" t="s">
        <v>100</v>
      </c>
      <c r="H8" s="4">
        <v>2058</v>
      </c>
      <c r="I8" s="4">
        <v>27</v>
      </c>
      <c r="J8" s="5" t="s">
        <v>115</v>
      </c>
      <c r="K8" s="12">
        <f t="shared" si="0"/>
        <v>1473</v>
      </c>
      <c r="L8" s="5" t="s">
        <v>116</v>
      </c>
      <c r="M8" s="5">
        <v>1886</v>
      </c>
      <c r="N8" s="5">
        <v>1768</v>
      </c>
      <c r="O8" s="5">
        <f t="shared" si="3"/>
        <v>231</v>
      </c>
      <c r="P8" s="12">
        <f t="shared" si="4"/>
        <v>64.884512790033341</v>
      </c>
      <c r="Q8" s="4">
        <v>232</v>
      </c>
      <c r="R8" s="4">
        <v>41</v>
      </c>
      <c r="S8" s="6" t="s">
        <v>103</v>
      </c>
      <c r="T8" s="11"/>
      <c r="U8" s="11"/>
      <c r="V8" s="11"/>
      <c r="W8" s="11"/>
      <c r="X8" s="24">
        <f t="shared" si="1"/>
        <v>0.13801308744794763</v>
      </c>
      <c r="Y8" s="24">
        <f t="shared" si="2"/>
        <v>5.9488399762046404E-4</v>
      </c>
      <c r="Z8" s="13"/>
      <c r="AA8" s="13"/>
      <c r="AB8" s="13"/>
    </row>
    <row r="9" spans="1:31" s="3" customFormat="1" ht="26" x14ac:dyDescent="0.15">
      <c r="A9" s="4" t="s">
        <v>33</v>
      </c>
      <c r="B9" s="4" t="s">
        <v>70</v>
      </c>
      <c r="C9" s="4" t="s">
        <v>58</v>
      </c>
      <c r="D9" s="4">
        <v>1560</v>
      </c>
      <c r="E9" s="4">
        <v>40</v>
      </c>
      <c r="F9" s="4" t="s">
        <v>71</v>
      </c>
      <c r="G9" s="5" t="s">
        <v>55</v>
      </c>
      <c r="H9" s="4">
        <v>2370</v>
      </c>
      <c r="I9" s="4">
        <v>50</v>
      </c>
      <c r="J9" s="5" t="s">
        <v>72</v>
      </c>
      <c r="K9" s="12">
        <f t="shared" si="0"/>
        <v>1560</v>
      </c>
      <c r="L9" s="5" t="s">
        <v>73</v>
      </c>
      <c r="M9" s="5">
        <v>1988</v>
      </c>
      <c r="N9" s="5">
        <v>1834</v>
      </c>
      <c r="O9" s="5">
        <f t="shared" si="3"/>
        <v>459</v>
      </c>
      <c r="P9" s="12">
        <f t="shared" si="4"/>
        <v>91.809585556193426</v>
      </c>
      <c r="Q9" s="4">
        <v>453</v>
      </c>
      <c r="R9" s="4">
        <v>65</v>
      </c>
      <c r="S9" s="6" t="s">
        <v>69</v>
      </c>
      <c r="T9" s="11"/>
      <c r="U9" s="11"/>
      <c r="V9" s="11"/>
      <c r="W9" s="11"/>
      <c r="X9" s="24">
        <f t="shared" si="1"/>
        <v>0.10721893491124261</v>
      </c>
      <c r="Y9" s="24">
        <f t="shared" si="2"/>
        <v>2.366863905325444E-4</v>
      </c>
      <c r="Z9" s="13"/>
      <c r="AA9" s="13"/>
      <c r="AB9" s="13"/>
    </row>
    <row r="10" spans="1:31" s="3" customFormat="1" ht="26" x14ac:dyDescent="0.15">
      <c r="A10" s="4" t="s">
        <v>32</v>
      </c>
      <c r="B10" s="4" t="s">
        <v>125</v>
      </c>
      <c r="C10" s="4" t="s">
        <v>58</v>
      </c>
      <c r="D10" s="4">
        <v>1589</v>
      </c>
      <c r="E10" s="4">
        <v>32</v>
      </c>
      <c r="F10" s="4" t="s">
        <v>126</v>
      </c>
      <c r="G10" s="4" t="s">
        <v>100</v>
      </c>
      <c r="H10" s="4">
        <v>2153</v>
      </c>
      <c r="I10" s="4">
        <v>32</v>
      </c>
      <c r="J10" s="5" t="s">
        <v>127</v>
      </c>
      <c r="K10" s="12">
        <f t="shared" si="0"/>
        <v>1589</v>
      </c>
      <c r="L10" s="5" t="s">
        <v>128</v>
      </c>
      <c r="M10" s="5">
        <v>1998</v>
      </c>
      <c r="N10" s="5">
        <v>1879</v>
      </c>
      <c r="O10" s="12">
        <f t="shared" si="3"/>
        <v>214.5</v>
      </c>
      <c r="P10" s="12">
        <f t="shared" si="4"/>
        <v>67.559233269775945</v>
      </c>
      <c r="Q10" s="4">
        <v>216</v>
      </c>
      <c r="R10" s="4">
        <v>48</v>
      </c>
      <c r="S10" s="6" t="s">
        <v>103</v>
      </c>
      <c r="T10" s="11"/>
      <c r="U10" s="11"/>
      <c r="V10" s="11"/>
      <c r="W10" s="11"/>
      <c r="X10" s="24">
        <f t="shared" si="1"/>
        <v>9.375E-2</v>
      </c>
      <c r="Y10" s="24">
        <f t="shared" si="2"/>
        <v>4.3402777777777775E-4</v>
      </c>
      <c r="Z10" s="13"/>
      <c r="AA10" s="13"/>
      <c r="AB10" s="13"/>
    </row>
    <row r="11" spans="1:31" s="3" customFormat="1" ht="26" x14ac:dyDescent="0.15">
      <c r="A11" s="4" t="s">
        <v>34</v>
      </c>
      <c r="B11" s="4" t="s">
        <v>14</v>
      </c>
      <c r="C11" s="4" t="s">
        <v>58</v>
      </c>
      <c r="D11" s="4">
        <v>1619</v>
      </c>
      <c r="E11" s="4">
        <v>24</v>
      </c>
      <c r="F11" s="4" t="s">
        <v>15</v>
      </c>
      <c r="G11" s="5" t="s">
        <v>47</v>
      </c>
      <c r="H11" s="4">
        <v>2409</v>
      </c>
      <c r="I11" s="4">
        <v>27</v>
      </c>
      <c r="J11" s="5" t="s">
        <v>96</v>
      </c>
      <c r="K11" s="12">
        <f t="shared" si="0"/>
        <v>1619</v>
      </c>
      <c r="L11" s="5" t="s">
        <v>97</v>
      </c>
      <c r="M11" s="5">
        <v>2014</v>
      </c>
      <c r="N11" s="5">
        <v>1889</v>
      </c>
      <c r="O11" s="12">
        <f t="shared" si="3"/>
        <v>457.5</v>
      </c>
      <c r="P11" s="12">
        <f t="shared" si="4"/>
        <v>68.082670335409148</v>
      </c>
      <c r="Q11" s="4">
        <v>432</v>
      </c>
      <c r="R11" s="4">
        <v>40</v>
      </c>
      <c r="S11" s="6" t="s">
        <v>76</v>
      </c>
      <c r="T11" s="11"/>
      <c r="U11" s="11"/>
      <c r="V11" s="11"/>
      <c r="W11" s="11"/>
      <c r="X11" s="24">
        <f t="shared" si="1"/>
        <v>0.27</v>
      </c>
      <c r="Y11" s="24">
        <f t="shared" si="2"/>
        <v>6.2500000000000001E-4</v>
      </c>
      <c r="Z11" s="13"/>
      <c r="AA11" s="13"/>
      <c r="AB11" s="13"/>
    </row>
    <row r="12" spans="1:31" s="3" customFormat="1" ht="26" x14ac:dyDescent="0.15">
      <c r="A12" s="4" t="s">
        <v>34</v>
      </c>
      <c r="B12" s="4" t="s">
        <v>14</v>
      </c>
      <c r="C12" s="4" t="s">
        <v>58</v>
      </c>
      <c r="D12" s="4">
        <v>1619</v>
      </c>
      <c r="E12" s="4">
        <v>24</v>
      </c>
      <c r="F12" s="4" t="s">
        <v>11</v>
      </c>
      <c r="G12" s="5" t="s">
        <v>47</v>
      </c>
      <c r="H12" s="4">
        <v>2239</v>
      </c>
      <c r="I12" s="4">
        <v>29</v>
      </c>
      <c r="J12" s="5" t="s">
        <v>96</v>
      </c>
      <c r="K12" s="12">
        <f t="shared" si="0"/>
        <v>1619</v>
      </c>
      <c r="L12" s="5" t="s">
        <v>97</v>
      </c>
      <c r="M12" s="5">
        <v>2014</v>
      </c>
      <c r="N12" s="5">
        <v>1889</v>
      </c>
      <c r="O12" s="12">
        <f t="shared" si="3"/>
        <v>287.5</v>
      </c>
      <c r="P12" s="12">
        <f t="shared" si="4"/>
        <v>68.90029027515051</v>
      </c>
      <c r="Q12" s="4">
        <v>263</v>
      </c>
      <c r="R12" s="4">
        <v>42</v>
      </c>
      <c r="S12" s="6" t="s">
        <v>76</v>
      </c>
      <c r="T12" s="11"/>
      <c r="U12" s="11"/>
      <c r="V12" s="11"/>
      <c r="W12" s="11"/>
      <c r="X12" s="24">
        <f t="shared" si="1"/>
        <v>0.14909297052154194</v>
      </c>
      <c r="Y12" s="24">
        <f t="shared" si="2"/>
        <v>5.6689342403628119E-4</v>
      </c>
      <c r="Z12" s="13"/>
      <c r="AA12" s="13"/>
      <c r="AB12" s="13"/>
    </row>
    <row r="13" spans="1:31" s="3" customFormat="1" ht="26" x14ac:dyDescent="0.15">
      <c r="A13" s="4" t="s">
        <v>34</v>
      </c>
      <c r="B13" s="4" t="s">
        <v>14</v>
      </c>
      <c r="C13" s="4" t="s">
        <v>58</v>
      </c>
      <c r="D13" s="4">
        <v>1619</v>
      </c>
      <c r="E13" s="4">
        <v>24</v>
      </c>
      <c r="F13" s="4" t="s">
        <v>13</v>
      </c>
      <c r="G13" s="5" t="s">
        <v>47</v>
      </c>
      <c r="H13" s="4">
        <v>2352</v>
      </c>
      <c r="I13" s="4">
        <v>29</v>
      </c>
      <c r="J13" s="5" t="s">
        <v>96</v>
      </c>
      <c r="K13" s="12">
        <f t="shared" si="0"/>
        <v>1619</v>
      </c>
      <c r="L13" s="5" t="s">
        <v>97</v>
      </c>
      <c r="M13" s="5">
        <v>2014</v>
      </c>
      <c r="N13" s="5">
        <v>1889</v>
      </c>
      <c r="O13" s="12">
        <f t="shared" si="3"/>
        <v>400.5</v>
      </c>
      <c r="P13" s="12">
        <f t="shared" si="4"/>
        <v>68.90029027515051</v>
      </c>
      <c r="Q13" s="4">
        <v>376</v>
      </c>
      <c r="R13" s="4">
        <v>42</v>
      </c>
      <c r="S13" s="6" t="s">
        <v>76</v>
      </c>
      <c r="T13" s="11"/>
      <c r="U13" s="11"/>
      <c r="V13" s="11"/>
      <c r="W13" s="11"/>
      <c r="X13" s="24">
        <f t="shared" si="1"/>
        <v>0.21315192743764172</v>
      </c>
      <c r="Y13" s="24">
        <f t="shared" si="2"/>
        <v>5.6689342403628119E-4</v>
      </c>
      <c r="Z13" s="13"/>
      <c r="AA13" s="13"/>
      <c r="AB13" s="13"/>
    </row>
    <row r="14" spans="1:31" s="3" customFormat="1" ht="26" x14ac:dyDescent="0.15">
      <c r="A14" s="4" t="s">
        <v>34</v>
      </c>
      <c r="B14" s="4" t="s">
        <v>14</v>
      </c>
      <c r="C14" s="4" t="s">
        <v>58</v>
      </c>
      <c r="D14" s="4">
        <v>1619</v>
      </c>
      <c r="E14" s="4">
        <v>24</v>
      </c>
      <c r="F14" s="4" t="s">
        <v>17</v>
      </c>
      <c r="G14" s="5" t="s">
        <v>47</v>
      </c>
      <c r="H14" s="4">
        <v>2274</v>
      </c>
      <c r="I14" s="4">
        <v>29</v>
      </c>
      <c r="J14" s="5" t="s">
        <v>96</v>
      </c>
      <c r="K14" s="12">
        <f t="shared" si="0"/>
        <v>1619</v>
      </c>
      <c r="L14" s="5" t="s">
        <v>97</v>
      </c>
      <c r="M14" s="5">
        <v>2014</v>
      </c>
      <c r="N14" s="5">
        <v>1889</v>
      </c>
      <c r="O14" s="12">
        <f t="shared" si="3"/>
        <v>322.5</v>
      </c>
      <c r="P14" s="12">
        <f t="shared" si="4"/>
        <v>68.90029027515051</v>
      </c>
      <c r="Q14" s="4">
        <v>289</v>
      </c>
      <c r="R14" s="4">
        <v>42</v>
      </c>
      <c r="S14" s="6" t="s">
        <v>76</v>
      </c>
      <c r="T14" s="11"/>
      <c r="U14" s="11"/>
      <c r="V14" s="11"/>
      <c r="W14" s="11"/>
      <c r="X14" s="24">
        <f t="shared" si="1"/>
        <v>0.16383219954648526</v>
      </c>
      <c r="Y14" s="24">
        <f t="shared" si="2"/>
        <v>5.6689342403628119E-4</v>
      </c>
      <c r="Z14" s="13"/>
      <c r="AA14" s="13"/>
      <c r="AB14" s="13"/>
    </row>
    <row r="15" spans="1:31" s="3" customFormat="1" ht="26" x14ac:dyDescent="0.15">
      <c r="A15" s="4" t="s">
        <v>34</v>
      </c>
      <c r="B15" s="4" t="s">
        <v>16</v>
      </c>
      <c r="C15" s="4" t="s">
        <v>58</v>
      </c>
      <c r="D15" s="4">
        <v>1685</v>
      </c>
      <c r="E15" s="4">
        <v>29</v>
      </c>
      <c r="F15" s="4" t="s">
        <v>17</v>
      </c>
      <c r="G15" s="5" t="s">
        <v>47</v>
      </c>
      <c r="H15" s="4">
        <v>2274</v>
      </c>
      <c r="I15" s="4">
        <v>29</v>
      </c>
      <c r="J15" s="5" t="s">
        <v>98</v>
      </c>
      <c r="K15" s="12">
        <f t="shared" si="0"/>
        <v>1685</v>
      </c>
      <c r="L15" s="5" t="s">
        <v>99</v>
      </c>
      <c r="M15" s="5">
        <v>2111</v>
      </c>
      <c r="N15" s="5">
        <v>1977</v>
      </c>
      <c r="O15" s="5">
        <f t="shared" si="3"/>
        <v>230</v>
      </c>
      <c r="P15" s="12">
        <f t="shared" si="4"/>
        <v>73.006848993775918</v>
      </c>
      <c r="Q15" s="4">
        <v>242</v>
      </c>
      <c r="R15" s="4">
        <v>44</v>
      </c>
      <c r="S15" s="6" t="s">
        <v>76</v>
      </c>
      <c r="T15" s="11"/>
      <c r="U15" s="11"/>
      <c r="V15" s="11"/>
      <c r="W15" s="11"/>
      <c r="X15" s="24">
        <f t="shared" si="1"/>
        <v>0.125</v>
      </c>
      <c r="Y15" s="24">
        <f t="shared" si="2"/>
        <v>5.1652892561983473E-4</v>
      </c>
      <c r="Z15" s="13"/>
      <c r="AA15" s="13"/>
      <c r="AB15" s="13"/>
    </row>
    <row r="16" spans="1:31" s="3" customFormat="1" ht="26" x14ac:dyDescent="0.15">
      <c r="A16" s="4" t="s">
        <v>34</v>
      </c>
      <c r="B16" s="4" t="s">
        <v>16</v>
      </c>
      <c r="C16" s="4" t="s">
        <v>58</v>
      </c>
      <c r="D16" s="4">
        <v>1685</v>
      </c>
      <c r="E16" s="4">
        <v>29</v>
      </c>
      <c r="F16" s="4" t="s">
        <v>11</v>
      </c>
      <c r="G16" s="5" t="s">
        <v>47</v>
      </c>
      <c r="H16" s="4">
        <v>2239</v>
      </c>
      <c r="I16" s="4">
        <v>29</v>
      </c>
      <c r="J16" s="5" t="s">
        <v>98</v>
      </c>
      <c r="K16" s="12">
        <f t="shared" si="0"/>
        <v>1685</v>
      </c>
      <c r="L16" s="5" t="s">
        <v>99</v>
      </c>
      <c r="M16" s="5">
        <v>2111</v>
      </c>
      <c r="N16" s="5">
        <v>1977</v>
      </c>
      <c r="O16" s="5">
        <f t="shared" si="3"/>
        <v>195</v>
      </c>
      <c r="P16" s="12">
        <f t="shared" si="4"/>
        <v>73.006848993775918</v>
      </c>
      <c r="Q16" s="4">
        <v>206</v>
      </c>
      <c r="R16" s="4">
        <v>44</v>
      </c>
      <c r="S16" s="6" t="s">
        <v>76</v>
      </c>
      <c r="T16" s="11"/>
      <c r="U16" s="11"/>
      <c r="V16" s="11"/>
      <c r="W16" s="11"/>
      <c r="X16" s="24">
        <f t="shared" si="1"/>
        <v>0.10640495867768594</v>
      </c>
      <c r="Y16" s="24">
        <f t="shared" si="2"/>
        <v>5.1652892561983473E-4</v>
      </c>
      <c r="Z16" s="13"/>
      <c r="AA16" s="13"/>
      <c r="AB16" s="13"/>
    </row>
    <row r="17" spans="1:28" s="3" customFormat="1" ht="26" x14ac:dyDescent="0.15">
      <c r="A17" s="4" t="s">
        <v>34</v>
      </c>
      <c r="B17" s="4" t="s">
        <v>16</v>
      </c>
      <c r="C17" s="4" t="s">
        <v>58</v>
      </c>
      <c r="D17" s="4">
        <v>1685</v>
      </c>
      <c r="E17" s="4">
        <v>29</v>
      </c>
      <c r="F17" s="4" t="s">
        <v>13</v>
      </c>
      <c r="G17" s="5" t="s">
        <v>47</v>
      </c>
      <c r="H17" s="4">
        <v>2352</v>
      </c>
      <c r="I17" s="4">
        <v>29</v>
      </c>
      <c r="J17" s="5" t="s">
        <v>98</v>
      </c>
      <c r="K17" s="12">
        <f t="shared" si="0"/>
        <v>1685</v>
      </c>
      <c r="L17" s="5" t="s">
        <v>99</v>
      </c>
      <c r="M17" s="5">
        <v>2111</v>
      </c>
      <c r="N17" s="5">
        <v>1977</v>
      </c>
      <c r="O17" s="5">
        <f t="shared" si="3"/>
        <v>308</v>
      </c>
      <c r="P17" s="12">
        <f t="shared" si="4"/>
        <v>73.006848993775918</v>
      </c>
      <c r="Q17" s="4">
        <v>320</v>
      </c>
      <c r="R17" s="4">
        <v>44</v>
      </c>
      <c r="S17" s="6" t="s">
        <v>76</v>
      </c>
      <c r="T17" s="11"/>
      <c r="U17" s="11"/>
      <c r="V17" s="11"/>
      <c r="W17" s="11"/>
      <c r="X17" s="24">
        <f t="shared" si="1"/>
        <v>0.16528925619834711</v>
      </c>
      <c r="Y17" s="24">
        <f t="shared" si="2"/>
        <v>5.1652892561983473E-4</v>
      </c>
      <c r="Z17" s="13"/>
      <c r="AA17" s="13"/>
      <c r="AB17" s="13"/>
    </row>
    <row r="18" spans="1:28" s="3" customFormat="1" ht="26" x14ac:dyDescent="0.15">
      <c r="A18" s="4" t="s">
        <v>34</v>
      </c>
      <c r="B18" s="4" t="s">
        <v>16</v>
      </c>
      <c r="C18" s="4" t="s">
        <v>58</v>
      </c>
      <c r="D18" s="4">
        <v>1685</v>
      </c>
      <c r="E18" s="4">
        <v>29</v>
      </c>
      <c r="F18" s="4" t="s">
        <v>15</v>
      </c>
      <c r="G18" s="5" t="s">
        <v>47</v>
      </c>
      <c r="H18" s="4">
        <v>2409</v>
      </c>
      <c r="I18" s="4">
        <v>27</v>
      </c>
      <c r="J18" s="5" t="s">
        <v>98</v>
      </c>
      <c r="K18" s="12">
        <f t="shared" si="0"/>
        <v>1685</v>
      </c>
      <c r="L18" s="5" t="s">
        <v>99</v>
      </c>
      <c r="M18" s="5">
        <v>2111</v>
      </c>
      <c r="N18" s="5">
        <v>1977</v>
      </c>
      <c r="O18" s="5">
        <f t="shared" si="3"/>
        <v>365</v>
      </c>
      <c r="P18" s="12">
        <f t="shared" si="4"/>
        <v>72.235725233432802</v>
      </c>
      <c r="Q18" s="4">
        <v>377</v>
      </c>
      <c r="R18" s="4">
        <v>42</v>
      </c>
      <c r="S18" s="6" t="s">
        <v>76</v>
      </c>
      <c r="T18" s="11"/>
      <c r="U18" s="11"/>
      <c r="V18" s="11"/>
      <c r="W18" s="11"/>
      <c r="X18" s="24">
        <f t="shared" si="1"/>
        <v>0.21371882086167801</v>
      </c>
      <c r="Y18" s="24">
        <f t="shared" si="2"/>
        <v>5.6689342403628119E-4</v>
      </c>
      <c r="Z18" s="13"/>
      <c r="AA18" s="13"/>
      <c r="AB18" s="13"/>
    </row>
    <row r="19" spans="1:28" s="3" customFormat="1" ht="26" x14ac:dyDescent="0.15">
      <c r="A19" s="4" t="s">
        <v>34</v>
      </c>
      <c r="B19" s="4" t="s">
        <v>10</v>
      </c>
      <c r="C19" s="4" t="s">
        <v>58</v>
      </c>
      <c r="D19" s="4">
        <v>1720</v>
      </c>
      <c r="E19" s="4">
        <v>27</v>
      </c>
      <c r="F19" s="4" t="s">
        <v>11</v>
      </c>
      <c r="G19" s="5" t="s">
        <v>47</v>
      </c>
      <c r="H19" s="4">
        <v>2239</v>
      </c>
      <c r="I19" s="4">
        <v>29</v>
      </c>
      <c r="J19" s="5" t="s">
        <v>92</v>
      </c>
      <c r="K19" s="12">
        <f t="shared" si="0"/>
        <v>1720</v>
      </c>
      <c r="L19" s="5" t="s">
        <v>93</v>
      </c>
      <c r="M19" s="5">
        <v>2120</v>
      </c>
      <c r="N19" s="5">
        <v>2012</v>
      </c>
      <c r="O19" s="5">
        <f t="shared" si="3"/>
        <v>173</v>
      </c>
      <c r="P19" s="12">
        <f t="shared" si="4"/>
        <v>61.294371682887821</v>
      </c>
      <c r="Q19" s="4">
        <v>171</v>
      </c>
      <c r="R19" s="4">
        <v>44</v>
      </c>
      <c r="S19" s="6" t="s">
        <v>76</v>
      </c>
      <c r="T19" s="11"/>
      <c r="U19" s="11"/>
      <c r="V19" s="11"/>
      <c r="W19" s="11"/>
      <c r="X19" s="24">
        <f t="shared" si="1"/>
        <v>8.8326446280991733E-2</v>
      </c>
      <c r="Y19" s="24">
        <f t="shared" si="2"/>
        <v>5.1652892561983473E-4</v>
      </c>
      <c r="Z19" s="13"/>
      <c r="AA19" s="13"/>
      <c r="AB19" s="13"/>
    </row>
    <row r="20" spans="1:28" s="3" customFormat="1" ht="26" x14ac:dyDescent="0.15">
      <c r="A20" s="4" t="s">
        <v>34</v>
      </c>
      <c r="B20" s="4" t="s">
        <v>10</v>
      </c>
      <c r="C20" s="4" t="s">
        <v>58</v>
      </c>
      <c r="D20" s="4">
        <v>1720</v>
      </c>
      <c r="E20" s="4">
        <v>27</v>
      </c>
      <c r="F20" s="4" t="s">
        <v>13</v>
      </c>
      <c r="G20" s="5" t="s">
        <v>47</v>
      </c>
      <c r="H20" s="4">
        <v>2352</v>
      </c>
      <c r="I20" s="4">
        <v>29</v>
      </c>
      <c r="J20" s="5" t="s">
        <v>92</v>
      </c>
      <c r="K20" s="12">
        <f t="shared" si="0"/>
        <v>1720</v>
      </c>
      <c r="L20" s="5" t="s">
        <v>93</v>
      </c>
      <c r="M20" s="5">
        <v>2120</v>
      </c>
      <c r="N20" s="5">
        <v>2012</v>
      </c>
      <c r="O20" s="5">
        <f t="shared" si="3"/>
        <v>286</v>
      </c>
      <c r="P20" s="12">
        <f t="shared" si="4"/>
        <v>61.294371682887821</v>
      </c>
      <c r="Q20" s="4">
        <v>284</v>
      </c>
      <c r="R20" s="4">
        <v>44</v>
      </c>
      <c r="S20" s="6" t="s">
        <v>76</v>
      </c>
      <c r="T20" s="11"/>
      <c r="U20" s="11"/>
      <c r="V20" s="11"/>
      <c r="W20" s="11"/>
      <c r="X20" s="24">
        <f t="shared" si="1"/>
        <v>0.14669421487603304</v>
      </c>
      <c r="Y20" s="24">
        <f t="shared" si="2"/>
        <v>5.1652892561983473E-4</v>
      </c>
      <c r="Z20" s="13"/>
      <c r="AA20" s="13"/>
      <c r="AB20" s="13"/>
    </row>
    <row r="21" spans="1:28" s="3" customFormat="1" ht="26" x14ac:dyDescent="0.15">
      <c r="A21" s="4" t="s">
        <v>34</v>
      </c>
      <c r="B21" s="4" t="s">
        <v>10</v>
      </c>
      <c r="C21" s="4" t="s">
        <v>58</v>
      </c>
      <c r="D21" s="4">
        <v>1720</v>
      </c>
      <c r="E21" s="4">
        <v>27</v>
      </c>
      <c r="F21" s="4" t="s">
        <v>15</v>
      </c>
      <c r="G21" s="5" t="s">
        <v>47</v>
      </c>
      <c r="H21" s="4">
        <v>2409</v>
      </c>
      <c r="I21" s="4">
        <v>27</v>
      </c>
      <c r="J21" s="5" t="s">
        <v>92</v>
      </c>
      <c r="K21" s="12">
        <f t="shared" si="0"/>
        <v>1720</v>
      </c>
      <c r="L21" s="5" t="s">
        <v>93</v>
      </c>
      <c r="M21" s="5">
        <v>2120</v>
      </c>
      <c r="N21" s="5">
        <v>2012</v>
      </c>
      <c r="O21" s="5">
        <f t="shared" si="3"/>
        <v>343</v>
      </c>
      <c r="P21" s="12">
        <f t="shared" si="4"/>
        <v>60.373835392494321</v>
      </c>
      <c r="Q21" s="4">
        <v>341</v>
      </c>
      <c r="R21" s="4">
        <v>43</v>
      </c>
      <c r="S21" s="6" t="s">
        <v>76</v>
      </c>
      <c r="T21" s="11"/>
      <c r="U21" s="11"/>
      <c r="V21" s="11"/>
      <c r="W21" s="11"/>
      <c r="X21" s="24">
        <f t="shared" si="1"/>
        <v>0.18442401297998917</v>
      </c>
      <c r="Y21" s="24">
        <f t="shared" si="2"/>
        <v>5.4083288263926451E-4</v>
      </c>
      <c r="Z21" s="13"/>
      <c r="AA21" s="13"/>
      <c r="AB21" s="13"/>
    </row>
    <row r="22" spans="1:28" s="3" customFormat="1" ht="26" x14ac:dyDescent="0.15">
      <c r="A22" s="4" t="s">
        <v>34</v>
      </c>
      <c r="B22" s="4" t="s">
        <v>10</v>
      </c>
      <c r="C22" s="4" t="s">
        <v>58</v>
      </c>
      <c r="D22" s="4">
        <v>1720</v>
      </c>
      <c r="E22" s="4">
        <v>27</v>
      </c>
      <c r="F22" s="4" t="s">
        <v>17</v>
      </c>
      <c r="G22" s="5" t="s">
        <v>47</v>
      </c>
      <c r="H22" s="4">
        <v>2274</v>
      </c>
      <c r="I22" s="4">
        <v>29</v>
      </c>
      <c r="J22" s="5" t="s">
        <v>92</v>
      </c>
      <c r="K22" s="12">
        <f t="shared" si="0"/>
        <v>1720</v>
      </c>
      <c r="L22" s="5" t="s">
        <v>93</v>
      </c>
      <c r="M22" s="5">
        <v>2120</v>
      </c>
      <c r="N22" s="5">
        <v>2012</v>
      </c>
      <c r="O22" s="5">
        <f t="shared" si="3"/>
        <v>208</v>
      </c>
      <c r="P22" s="12">
        <f t="shared" si="4"/>
        <v>61.294371682887821</v>
      </c>
      <c r="Q22" s="4">
        <v>206</v>
      </c>
      <c r="R22" s="4">
        <v>44</v>
      </c>
      <c r="S22" s="6" t="s">
        <v>76</v>
      </c>
      <c r="T22" s="11"/>
      <c r="U22" s="11"/>
      <c r="V22" s="11"/>
      <c r="W22" s="11"/>
      <c r="X22" s="24">
        <f t="shared" si="1"/>
        <v>0.10640495867768594</v>
      </c>
      <c r="Y22" s="24">
        <f t="shared" si="2"/>
        <v>5.1652892561983473E-4</v>
      </c>
      <c r="Z22" s="13"/>
      <c r="AA22" s="13"/>
      <c r="AB22" s="13"/>
    </row>
    <row r="23" spans="1:28" s="3" customFormat="1" ht="26" x14ac:dyDescent="0.15">
      <c r="A23" s="4" t="s">
        <v>32</v>
      </c>
      <c r="B23" s="4" t="s">
        <v>106</v>
      </c>
      <c r="C23" s="4" t="s">
        <v>58</v>
      </c>
      <c r="D23" s="4">
        <v>1770</v>
      </c>
      <c r="E23" s="4">
        <v>29</v>
      </c>
      <c r="F23" s="4" t="s">
        <v>107</v>
      </c>
      <c r="G23" s="4" t="s">
        <v>100</v>
      </c>
      <c r="H23" s="4">
        <v>2920</v>
      </c>
      <c r="I23" s="4">
        <v>28</v>
      </c>
      <c r="J23" s="5" t="s">
        <v>108</v>
      </c>
      <c r="K23" s="12">
        <f t="shared" si="0"/>
        <v>1770</v>
      </c>
      <c r="L23" s="5" t="s">
        <v>109</v>
      </c>
      <c r="M23" s="5">
        <v>2208</v>
      </c>
      <c r="N23" s="5">
        <v>2046</v>
      </c>
      <c r="O23" s="5">
        <f t="shared" si="3"/>
        <v>793</v>
      </c>
      <c r="P23" s="12">
        <f t="shared" si="4"/>
        <v>85.702975444263316</v>
      </c>
      <c r="Q23" s="4">
        <v>812</v>
      </c>
      <c r="R23" s="4">
        <v>47</v>
      </c>
      <c r="S23" s="6" t="s">
        <v>103</v>
      </c>
      <c r="T23" s="11"/>
      <c r="U23" s="11"/>
      <c r="V23" s="11"/>
      <c r="W23" s="11"/>
      <c r="X23" s="24">
        <f t="shared" si="1"/>
        <v>0.36758714350384791</v>
      </c>
      <c r="Y23" s="24">
        <f t="shared" si="2"/>
        <v>4.526935264825713E-4</v>
      </c>
      <c r="Z23" s="13"/>
      <c r="AA23" s="13"/>
      <c r="AB23" s="13"/>
    </row>
    <row r="24" spans="1:28" s="3" customFormat="1" ht="26" x14ac:dyDescent="0.15">
      <c r="A24" s="4" t="s">
        <v>34</v>
      </c>
      <c r="B24" s="4" t="s">
        <v>12</v>
      </c>
      <c r="C24" s="4" t="s">
        <v>58</v>
      </c>
      <c r="D24" s="4">
        <v>1890</v>
      </c>
      <c r="E24" s="4">
        <v>27</v>
      </c>
      <c r="F24" s="4" t="s">
        <v>13</v>
      </c>
      <c r="G24" s="5" t="s">
        <v>47</v>
      </c>
      <c r="H24" s="4">
        <v>2352</v>
      </c>
      <c r="I24" s="4">
        <v>29</v>
      </c>
      <c r="J24" s="5" t="s">
        <v>94</v>
      </c>
      <c r="K24" s="12">
        <f t="shared" si="0"/>
        <v>1890</v>
      </c>
      <c r="L24" s="5" t="s">
        <v>95</v>
      </c>
      <c r="M24" s="5">
        <v>2289</v>
      </c>
      <c r="N24" s="5">
        <v>2153</v>
      </c>
      <c r="O24" s="5">
        <f t="shared" si="3"/>
        <v>131</v>
      </c>
      <c r="P24" s="12">
        <f t="shared" si="4"/>
        <v>73.925638313104884</v>
      </c>
      <c r="Q24" s="4">
        <v>110</v>
      </c>
      <c r="R24" s="4">
        <v>42</v>
      </c>
      <c r="S24" s="6" t="s">
        <v>76</v>
      </c>
      <c r="T24" s="11"/>
      <c r="U24" s="11"/>
      <c r="V24" s="11"/>
      <c r="W24" s="11"/>
      <c r="X24" s="24">
        <f t="shared" si="1"/>
        <v>6.2358276643990927E-2</v>
      </c>
      <c r="Y24" s="24">
        <f t="shared" si="2"/>
        <v>5.6689342403628119E-4</v>
      </c>
      <c r="Z24" s="13"/>
      <c r="AA24" s="13"/>
      <c r="AB24" s="13"/>
    </row>
    <row r="25" spans="1:28" s="3" customFormat="1" ht="26" x14ac:dyDescent="0.15">
      <c r="A25" s="4" t="s">
        <v>34</v>
      </c>
      <c r="B25" s="4" t="s">
        <v>12</v>
      </c>
      <c r="C25" s="4" t="s">
        <v>58</v>
      </c>
      <c r="D25" s="4">
        <v>1890</v>
      </c>
      <c r="E25" s="4">
        <v>27</v>
      </c>
      <c r="F25" s="4" t="s">
        <v>11</v>
      </c>
      <c r="G25" s="5" t="s">
        <v>47</v>
      </c>
      <c r="H25" s="4">
        <v>2239</v>
      </c>
      <c r="I25" s="4">
        <v>29</v>
      </c>
      <c r="J25" s="5" t="s">
        <v>94</v>
      </c>
      <c r="K25" s="12">
        <f t="shared" si="0"/>
        <v>1890</v>
      </c>
      <c r="L25" s="5" t="s">
        <v>95</v>
      </c>
      <c r="M25" s="5">
        <v>2289</v>
      </c>
      <c r="N25" s="5">
        <v>2153</v>
      </c>
      <c r="O25" s="5">
        <f t="shared" si="3"/>
        <v>18</v>
      </c>
      <c r="P25" s="12">
        <f t="shared" si="4"/>
        <v>73.925638313104884</v>
      </c>
      <c r="Q25" s="4">
        <v>-2</v>
      </c>
      <c r="R25" s="4">
        <v>42</v>
      </c>
      <c r="S25" s="6" t="s">
        <v>76</v>
      </c>
      <c r="T25" s="11"/>
      <c r="U25" s="11"/>
      <c r="V25" s="11"/>
      <c r="W25" s="11"/>
      <c r="X25" s="24">
        <f t="shared" si="1"/>
        <v>-1.1337868480725624E-3</v>
      </c>
      <c r="Y25" s="24">
        <f t="shared" si="2"/>
        <v>5.6689342403628119E-4</v>
      </c>
      <c r="Z25" s="13"/>
      <c r="AA25" s="13"/>
      <c r="AB25" s="13"/>
    </row>
    <row r="26" spans="1:28" s="3" customFormat="1" ht="26" x14ac:dyDescent="0.15">
      <c r="A26" s="4" t="s">
        <v>34</v>
      </c>
      <c r="B26" s="4" t="s">
        <v>12</v>
      </c>
      <c r="C26" s="4" t="s">
        <v>58</v>
      </c>
      <c r="D26" s="4">
        <v>1890</v>
      </c>
      <c r="E26" s="4">
        <v>27</v>
      </c>
      <c r="F26" s="4" t="s">
        <v>15</v>
      </c>
      <c r="G26" s="5" t="s">
        <v>47</v>
      </c>
      <c r="H26" s="4">
        <v>2409</v>
      </c>
      <c r="I26" s="4">
        <v>27</v>
      </c>
      <c r="J26" s="5" t="s">
        <v>94</v>
      </c>
      <c r="K26" s="12">
        <f t="shared" si="0"/>
        <v>1890</v>
      </c>
      <c r="L26" s="5" t="s">
        <v>95</v>
      </c>
      <c r="M26" s="5">
        <v>2289</v>
      </c>
      <c r="N26" s="5">
        <v>2153</v>
      </c>
      <c r="O26" s="5">
        <f t="shared" si="3"/>
        <v>188</v>
      </c>
      <c r="P26" s="12">
        <f t="shared" si="4"/>
        <v>73.16419889536138</v>
      </c>
      <c r="Q26" s="4">
        <v>167</v>
      </c>
      <c r="R26" s="4">
        <v>40</v>
      </c>
      <c r="S26" s="6" t="s">
        <v>76</v>
      </c>
      <c r="T26" s="11"/>
      <c r="U26" s="11"/>
      <c r="V26" s="11"/>
      <c r="W26" s="11"/>
      <c r="X26" s="24">
        <f t="shared" si="1"/>
        <v>0.104375</v>
      </c>
      <c r="Y26" s="24">
        <f t="shared" si="2"/>
        <v>6.2500000000000001E-4</v>
      </c>
      <c r="Z26" s="13"/>
      <c r="AA26" s="13"/>
      <c r="AB26" s="13"/>
    </row>
    <row r="27" spans="1:28" s="3" customFormat="1" ht="26" x14ac:dyDescent="0.15">
      <c r="A27" s="4" t="s">
        <v>34</v>
      </c>
      <c r="B27" s="4" t="s">
        <v>12</v>
      </c>
      <c r="C27" s="4" t="s">
        <v>58</v>
      </c>
      <c r="D27" s="4">
        <v>1890</v>
      </c>
      <c r="E27" s="4">
        <v>27</v>
      </c>
      <c r="F27" s="4" t="s">
        <v>17</v>
      </c>
      <c r="G27" s="5" t="s">
        <v>47</v>
      </c>
      <c r="H27" s="4">
        <v>2274</v>
      </c>
      <c r="I27" s="4">
        <v>29</v>
      </c>
      <c r="J27" s="5" t="s">
        <v>94</v>
      </c>
      <c r="K27" s="12">
        <f t="shared" si="0"/>
        <v>1890</v>
      </c>
      <c r="L27" s="5" t="s">
        <v>95</v>
      </c>
      <c r="M27" s="5">
        <v>2289</v>
      </c>
      <c r="N27" s="5">
        <v>2153</v>
      </c>
      <c r="O27" s="5">
        <f t="shared" si="3"/>
        <v>53</v>
      </c>
      <c r="P27" s="12">
        <f t="shared" si="4"/>
        <v>73.925638313104884</v>
      </c>
      <c r="Q27" s="4">
        <v>32</v>
      </c>
      <c r="R27" s="4">
        <v>42</v>
      </c>
      <c r="S27" s="6" t="s">
        <v>76</v>
      </c>
      <c r="T27" s="11"/>
      <c r="U27" s="11"/>
      <c r="V27" s="11"/>
      <c r="W27" s="11"/>
      <c r="X27" s="24">
        <f t="shared" si="1"/>
        <v>1.8140589569160998E-2</v>
      </c>
      <c r="Y27" s="24">
        <f t="shared" si="2"/>
        <v>5.6689342403628119E-4</v>
      </c>
      <c r="Z27" s="13"/>
      <c r="AA27" s="13"/>
      <c r="AB27" s="13"/>
    </row>
    <row r="28" spans="1:28" s="3" customFormat="1" ht="26" x14ac:dyDescent="0.15">
      <c r="A28" s="4" t="s">
        <v>32</v>
      </c>
      <c r="B28" s="4" t="s">
        <v>0</v>
      </c>
      <c r="C28" s="4" t="s">
        <v>58</v>
      </c>
      <c r="D28" s="4">
        <v>1940</v>
      </c>
      <c r="E28" s="4">
        <v>34</v>
      </c>
      <c r="F28" s="4" t="s">
        <v>0</v>
      </c>
      <c r="G28" s="4" t="s">
        <v>100</v>
      </c>
      <c r="H28" s="4">
        <v>2421</v>
      </c>
      <c r="I28" s="4">
        <v>25</v>
      </c>
      <c r="J28" s="5" t="s">
        <v>101</v>
      </c>
      <c r="K28" s="5">
        <f t="shared" si="0"/>
        <v>1940</v>
      </c>
      <c r="L28" s="5" t="s">
        <v>102</v>
      </c>
      <c r="M28" s="5">
        <v>2365</v>
      </c>
      <c r="N28" s="5">
        <v>2221</v>
      </c>
      <c r="O28" s="5">
        <f t="shared" si="3"/>
        <v>128</v>
      </c>
      <c r="P28" s="12">
        <f t="shared" si="4"/>
        <v>76.216796049164913</v>
      </c>
      <c r="Q28" s="4">
        <v>136</v>
      </c>
      <c r="R28" s="4">
        <v>42</v>
      </c>
      <c r="S28" s="6" t="s">
        <v>103</v>
      </c>
      <c r="T28" s="11"/>
      <c r="U28" s="11"/>
      <c r="V28" s="11"/>
      <c r="W28" s="11"/>
      <c r="X28" s="24">
        <f t="shared" si="1"/>
        <v>7.7097505668934238E-2</v>
      </c>
      <c r="Y28" s="24">
        <f t="shared" si="2"/>
        <v>5.6689342403628119E-4</v>
      </c>
      <c r="Z28" s="13"/>
      <c r="AA28" s="13"/>
      <c r="AB28" s="13"/>
    </row>
    <row r="29" spans="1:28" s="3" customFormat="1" ht="26" x14ac:dyDescent="0.15">
      <c r="A29" s="4" t="s">
        <v>33</v>
      </c>
      <c r="B29" s="4" t="s">
        <v>64</v>
      </c>
      <c r="C29" s="4" t="s">
        <v>58</v>
      </c>
      <c r="D29" s="4">
        <v>2040</v>
      </c>
      <c r="E29" s="4">
        <v>50</v>
      </c>
      <c r="F29" s="4" t="s">
        <v>65</v>
      </c>
      <c r="G29" s="5" t="s">
        <v>66</v>
      </c>
      <c r="H29" s="4">
        <v>2780</v>
      </c>
      <c r="I29" s="4">
        <v>50</v>
      </c>
      <c r="J29" s="5" t="s">
        <v>67</v>
      </c>
      <c r="K29" s="5">
        <f t="shared" si="0"/>
        <v>2040</v>
      </c>
      <c r="L29" s="5" t="s">
        <v>68</v>
      </c>
      <c r="M29" s="5">
        <v>2479</v>
      </c>
      <c r="N29" s="5">
        <v>2284</v>
      </c>
      <c r="O29" s="12">
        <f t="shared" si="3"/>
        <v>398.5</v>
      </c>
      <c r="P29" s="12">
        <f t="shared" si="4"/>
        <v>109.57303500405563</v>
      </c>
      <c r="Q29" s="4">
        <v>400</v>
      </c>
      <c r="R29" s="4">
        <v>74</v>
      </c>
      <c r="S29" s="6" t="s">
        <v>69</v>
      </c>
      <c r="T29" s="11"/>
      <c r="U29" s="11"/>
      <c r="V29" s="11"/>
      <c r="W29" s="11"/>
      <c r="X29" s="24">
        <f t="shared" si="1"/>
        <v>7.3046018991964931E-2</v>
      </c>
      <c r="Y29" s="24">
        <f t="shared" si="2"/>
        <v>1.8261504747991235E-4</v>
      </c>
      <c r="Z29" s="13"/>
      <c r="AA29" s="13"/>
      <c r="AB29" s="13"/>
    </row>
    <row r="30" spans="1:28" s="3" customFormat="1" ht="26" x14ac:dyDescent="0.15">
      <c r="A30" s="4" t="s">
        <v>32</v>
      </c>
      <c r="B30" s="4" t="s">
        <v>117</v>
      </c>
      <c r="C30" s="4" t="s">
        <v>58</v>
      </c>
      <c r="D30" s="4">
        <v>2500</v>
      </c>
      <c r="E30" s="4">
        <v>33</v>
      </c>
      <c r="F30" s="4" t="s">
        <v>118</v>
      </c>
      <c r="G30" s="4" t="s">
        <v>100</v>
      </c>
      <c r="H30" s="4">
        <v>2930</v>
      </c>
      <c r="I30" s="4">
        <v>27</v>
      </c>
      <c r="J30" s="5" t="s">
        <v>119</v>
      </c>
      <c r="K30" s="12">
        <f t="shared" si="0"/>
        <v>2500</v>
      </c>
      <c r="L30" s="5" t="s">
        <v>120</v>
      </c>
      <c r="M30" s="5">
        <v>2969</v>
      </c>
      <c r="N30" s="5">
        <v>2757</v>
      </c>
      <c r="O30" s="5">
        <f t="shared" si="3"/>
        <v>67</v>
      </c>
      <c r="P30" s="12">
        <f t="shared" si="4"/>
        <v>109.38464243210744</v>
      </c>
      <c r="Q30" s="4">
        <v>64</v>
      </c>
      <c r="R30" s="4">
        <v>71</v>
      </c>
      <c r="S30" s="6" t="s">
        <v>103</v>
      </c>
      <c r="T30" s="11"/>
      <c r="U30" s="11"/>
      <c r="V30" s="11"/>
      <c r="W30" s="11"/>
      <c r="X30" s="24">
        <f t="shared" si="1"/>
        <v>1.2695893671890498E-2</v>
      </c>
      <c r="Y30" s="24">
        <f t="shared" si="2"/>
        <v>1.9837333862328903E-4</v>
      </c>
      <c r="Z30" s="13"/>
      <c r="AA30" s="13"/>
      <c r="AB30" s="13"/>
    </row>
    <row r="31" spans="1:28" s="3" customFormat="1" ht="26" x14ac:dyDescent="0.15">
      <c r="A31" s="4" t="s">
        <v>32</v>
      </c>
      <c r="B31" s="4" t="s">
        <v>121</v>
      </c>
      <c r="C31" s="4" t="s">
        <v>58</v>
      </c>
      <c r="D31" s="4">
        <v>2588</v>
      </c>
      <c r="E31" s="4">
        <v>30</v>
      </c>
      <c r="F31" s="4" t="s">
        <v>122</v>
      </c>
      <c r="G31" s="4" t="s">
        <v>100</v>
      </c>
      <c r="H31" s="4">
        <v>2927</v>
      </c>
      <c r="I31" s="4">
        <v>30</v>
      </c>
      <c r="J31" s="5" t="s">
        <v>123</v>
      </c>
      <c r="K31" s="12">
        <f t="shared" si="0"/>
        <v>2588</v>
      </c>
      <c r="L31" s="5" t="s">
        <v>124</v>
      </c>
      <c r="M31" s="5">
        <v>3020</v>
      </c>
      <c r="N31" s="5">
        <v>2802</v>
      </c>
      <c r="O31" s="5">
        <f t="shared" si="3"/>
        <v>16</v>
      </c>
      <c r="P31" s="12">
        <f t="shared" si="4"/>
        <v>113.05308487608819</v>
      </c>
      <c r="Q31" s="4">
        <v>-45</v>
      </c>
      <c r="R31" s="4">
        <v>37</v>
      </c>
      <c r="S31" s="6" t="s">
        <v>103</v>
      </c>
      <c r="T31" s="11"/>
      <c r="U31" s="11"/>
      <c r="V31" s="11"/>
      <c r="W31" s="11"/>
      <c r="X31" s="24">
        <f t="shared" si="1"/>
        <v>-3.2870708546384221E-2</v>
      </c>
      <c r="Y31" s="24">
        <f t="shared" si="2"/>
        <v>7.3046018991964939E-4</v>
      </c>
      <c r="Z31" s="13"/>
      <c r="AA31" s="13"/>
      <c r="AB31" s="13"/>
    </row>
    <row r="32" spans="1:28" s="3" customFormat="1" ht="26" x14ac:dyDescent="0.15">
      <c r="A32" s="4" t="s">
        <v>34</v>
      </c>
      <c r="B32" s="4" t="s">
        <v>24</v>
      </c>
      <c r="C32" s="4" t="s">
        <v>58</v>
      </c>
      <c r="D32" s="4">
        <v>3106</v>
      </c>
      <c r="E32" s="4">
        <v>29</v>
      </c>
      <c r="F32" s="4" t="s">
        <v>25</v>
      </c>
      <c r="G32" s="5" t="s">
        <v>47</v>
      </c>
      <c r="H32" s="4">
        <v>3868</v>
      </c>
      <c r="I32" s="4">
        <v>27</v>
      </c>
      <c r="J32" s="5" t="s">
        <v>82</v>
      </c>
      <c r="K32" s="12">
        <f t="shared" si="0"/>
        <v>3106</v>
      </c>
      <c r="L32" s="5" t="s">
        <v>83</v>
      </c>
      <c r="M32" s="5">
        <v>3508</v>
      </c>
      <c r="N32" s="5">
        <v>3380</v>
      </c>
      <c r="O32" s="5">
        <f t="shared" si="3"/>
        <v>424</v>
      </c>
      <c r="P32" s="12">
        <f t="shared" si="4"/>
        <v>69.462219947249025</v>
      </c>
      <c r="Q32" s="4">
        <v>412</v>
      </c>
      <c r="R32" s="4">
        <v>46</v>
      </c>
      <c r="S32" s="6" t="s">
        <v>76</v>
      </c>
      <c r="T32" s="11"/>
      <c r="U32" s="11"/>
      <c r="V32" s="11"/>
      <c r="W32" s="11"/>
      <c r="X32" s="24">
        <f t="shared" si="1"/>
        <v>0.19470699432892252</v>
      </c>
      <c r="Y32" s="24">
        <f t="shared" si="2"/>
        <v>4.7258979206049151E-4</v>
      </c>
      <c r="Z32" s="13"/>
      <c r="AA32" s="13"/>
      <c r="AB32" s="13"/>
    </row>
    <row r="33" spans="1:28" s="3" customFormat="1" ht="26" x14ac:dyDescent="0.15">
      <c r="A33" s="4" t="s">
        <v>34</v>
      </c>
      <c r="B33" s="4" t="s">
        <v>24</v>
      </c>
      <c r="C33" s="4" t="s">
        <v>58</v>
      </c>
      <c r="D33" s="4">
        <v>3106</v>
      </c>
      <c r="E33" s="4">
        <v>29</v>
      </c>
      <c r="F33" s="4" t="s">
        <v>19</v>
      </c>
      <c r="G33" s="5" t="s">
        <v>47</v>
      </c>
      <c r="H33" s="4">
        <v>3738</v>
      </c>
      <c r="I33" s="4">
        <v>29</v>
      </c>
      <c r="J33" s="5" t="s">
        <v>82</v>
      </c>
      <c r="K33" s="12">
        <f t="shared" si="0"/>
        <v>3106</v>
      </c>
      <c r="L33" s="5" t="s">
        <v>83</v>
      </c>
      <c r="M33" s="5">
        <v>3508</v>
      </c>
      <c r="N33" s="5">
        <v>3380</v>
      </c>
      <c r="O33" s="5">
        <f t="shared" si="3"/>
        <v>294</v>
      </c>
      <c r="P33" s="12">
        <f t="shared" si="4"/>
        <v>70.263788682364691</v>
      </c>
      <c r="Q33" s="4">
        <v>282</v>
      </c>
      <c r="R33" s="4">
        <v>46</v>
      </c>
      <c r="S33" s="6" t="s">
        <v>76</v>
      </c>
      <c r="T33" s="11"/>
      <c r="U33" s="11"/>
      <c r="V33" s="11"/>
      <c r="W33" s="11"/>
      <c r="X33" s="24">
        <f t="shared" si="1"/>
        <v>0.1332703213610586</v>
      </c>
      <c r="Y33" s="24">
        <f t="shared" si="2"/>
        <v>4.7258979206049151E-4</v>
      </c>
      <c r="Z33" s="13"/>
      <c r="AA33" s="13"/>
      <c r="AB33" s="13"/>
    </row>
    <row r="34" spans="1:28" s="3" customFormat="1" ht="26" x14ac:dyDescent="0.15">
      <c r="A34" s="4" t="s">
        <v>34</v>
      </c>
      <c r="B34" s="4" t="s">
        <v>24</v>
      </c>
      <c r="C34" s="4" t="s">
        <v>58</v>
      </c>
      <c r="D34" s="4">
        <v>3106</v>
      </c>
      <c r="E34" s="4">
        <v>29</v>
      </c>
      <c r="F34" s="4" t="s">
        <v>21</v>
      </c>
      <c r="G34" s="5" t="s">
        <v>47</v>
      </c>
      <c r="H34" s="4">
        <v>4242</v>
      </c>
      <c r="I34" s="4">
        <v>29</v>
      </c>
      <c r="J34" s="5" t="s">
        <v>82</v>
      </c>
      <c r="K34" s="12">
        <f t="shared" si="0"/>
        <v>3106</v>
      </c>
      <c r="L34" s="5" t="s">
        <v>83</v>
      </c>
      <c r="M34" s="5">
        <v>3508</v>
      </c>
      <c r="N34" s="5">
        <v>3380</v>
      </c>
      <c r="O34" s="5">
        <f t="shared" si="3"/>
        <v>798</v>
      </c>
      <c r="P34" s="12">
        <f t="shared" si="4"/>
        <v>70.263788682364691</v>
      </c>
      <c r="Q34" s="4">
        <v>786</v>
      </c>
      <c r="R34" s="4">
        <v>46</v>
      </c>
      <c r="S34" s="6" t="s">
        <v>76</v>
      </c>
      <c r="T34" s="11"/>
      <c r="U34" s="11"/>
      <c r="V34" s="11"/>
      <c r="W34" s="11"/>
      <c r="X34" s="24">
        <f t="shared" si="1"/>
        <v>0.37145557655954631</v>
      </c>
      <c r="Y34" s="24">
        <f t="shared" si="2"/>
        <v>4.7258979206049151E-4</v>
      </c>
      <c r="Z34" s="13"/>
      <c r="AA34" s="13"/>
      <c r="AB34" s="13"/>
    </row>
    <row r="35" spans="1:28" s="3" customFormat="1" ht="26" x14ac:dyDescent="0.15">
      <c r="A35" s="4" t="s">
        <v>34</v>
      </c>
      <c r="B35" s="4" t="s">
        <v>24</v>
      </c>
      <c r="C35" s="4" t="s">
        <v>58</v>
      </c>
      <c r="D35" s="4">
        <v>3106</v>
      </c>
      <c r="E35" s="4">
        <v>29</v>
      </c>
      <c r="F35" s="4" t="s">
        <v>23</v>
      </c>
      <c r="G35" s="5" t="s">
        <v>47</v>
      </c>
      <c r="H35" s="4">
        <v>4043</v>
      </c>
      <c r="I35" s="4">
        <v>29</v>
      </c>
      <c r="J35" s="5" t="s">
        <v>82</v>
      </c>
      <c r="K35" s="12">
        <f t="shared" si="0"/>
        <v>3106</v>
      </c>
      <c r="L35" s="5" t="s">
        <v>83</v>
      </c>
      <c r="M35" s="5">
        <v>3508</v>
      </c>
      <c r="N35" s="5">
        <v>3380</v>
      </c>
      <c r="O35" s="5">
        <f t="shared" si="3"/>
        <v>599</v>
      </c>
      <c r="P35" s="12">
        <f t="shared" si="4"/>
        <v>70.263788682364691</v>
      </c>
      <c r="Q35" s="4">
        <v>588</v>
      </c>
      <c r="R35" s="4">
        <v>46</v>
      </c>
      <c r="S35" s="6" t="s">
        <v>76</v>
      </c>
      <c r="T35" s="11"/>
      <c r="U35" s="11"/>
      <c r="V35" s="11"/>
      <c r="W35" s="11"/>
      <c r="X35" s="24">
        <f t="shared" si="1"/>
        <v>0.27788279773156899</v>
      </c>
      <c r="Y35" s="24">
        <f t="shared" si="2"/>
        <v>4.7258979206049151E-4</v>
      </c>
      <c r="Z35" s="13"/>
      <c r="AA35" s="13"/>
      <c r="AB35" s="13"/>
    </row>
    <row r="36" spans="1:28" s="3" customFormat="1" ht="26" x14ac:dyDescent="0.15">
      <c r="A36" s="4" t="s">
        <v>34</v>
      </c>
      <c r="B36" s="4" t="s">
        <v>20</v>
      </c>
      <c r="C36" s="4" t="s">
        <v>58</v>
      </c>
      <c r="D36" s="4">
        <v>3340</v>
      </c>
      <c r="E36" s="4">
        <v>29</v>
      </c>
      <c r="F36" s="4" t="s">
        <v>21</v>
      </c>
      <c r="G36" s="5" t="s">
        <v>47</v>
      </c>
      <c r="H36" s="4">
        <v>4242</v>
      </c>
      <c r="I36" s="4">
        <v>29</v>
      </c>
      <c r="J36" s="5" t="s">
        <v>78</v>
      </c>
      <c r="K36" s="12">
        <f t="shared" si="0"/>
        <v>3340</v>
      </c>
      <c r="L36" s="5" t="s">
        <v>79</v>
      </c>
      <c r="M36" s="5">
        <v>3750</v>
      </c>
      <c r="N36" s="5">
        <v>3597</v>
      </c>
      <c r="O36" s="12">
        <f t="shared" si="3"/>
        <v>568.5</v>
      </c>
      <c r="P36" s="12">
        <f t="shared" si="4"/>
        <v>81.812285141047127</v>
      </c>
      <c r="Q36" s="4">
        <v>564</v>
      </c>
      <c r="R36" s="4">
        <v>46</v>
      </c>
      <c r="S36" s="6" t="s">
        <v>76</v>
      </c>
      <c r="T36" s="11"/>
      <c r="U36" s="11"/>
      <c r="V36" s="11"/>
      <c r="W36" s="11"/>
      <c r="X36" s="24">
        <f t="shared" si="1"/>
        <v>0.26654064272211719</v>
      </c>
      <c r="Y36" s="24">
        <f t="shared" si="2"/>
        <v>4.7258979206049151E-4</v>
      </c>
      <c r="Z36" s="13"/>
      <c r="AA36" s="13"/>
      <c r="AB36" s="13"/>
    </row>
    <row r="37" spans="1:28" s="3" customFormat="1" ht="26" x14ac:dyDescent="0.15">
      <c r="A37" s="4" t="s">
        <v>34</v>
      </c>
      <c r="B37" s="4" t="s">
        <v>20</v>
      </c>
      <c r="C37" s="4" t="s">
        <v>58</v>
      </c>
      <c r="D37" s="4">
        <v>3340</v>
      </c>
      <c r="E37" s="4">
        <v>29</v>
      </c>
      <c r="F37" s="4" t="s">
        <v>19</v>
      </c>
      <c r="G37" s="5" t="s">
        <v>47</v>
      </c>
      <c r="H37" s="4">
        <v>3738</v>
      </c>
      <c r="I37" s="4">
        <v>29</v>
      </c>
      <c r="J37" s="5" t="s">
        <v>78</v>
      </c>
      <c r="K37" s="12">
        <f t="shared" si="0"/>
        <v>3340</v>
      </c>
      <c r="L37" s="5" t="s">
        <v>79</v>
      </c>
      <c r="M37" s="5">
        <v>3750</v>
      </c>
      <c r="N37" s="5">
        <v>3597</v>
      </c>
      <c r="O37" s="12">
        <f t="shared" si="3"/>
        <v>64.5</v>
      </c>
      <c r="P37" s="12">
        <f t="shared" si="4"/>
        <v>81.812285141047127</v>
      </c>
      <c r="Q37" s="4">
        <v>60</v>
      </c>
      <c r="R37" s="4">
        <v>46</v>
      </c>
      <c r="S37" s="6" t="s">
        <v>76</v>
      </c>
      <c r="T37" s="11"/>
      <c r="U37" s="11"/>
      <c r="V37" s="11"/>
      <c r="W37" s="11"/>
      <c r="X37" s="24">
        <f t="shared" si="1"/>
        <v>2.835538752362949E-2</v>
      </c>
      <c r="Y37" s="24">
        <f t="shared" si="2"/>
        <v>4.7258979206049151E-4</v>
      </c>
      <c r="Z37" s="13"/>
      <c r="AA37" s="13"/>
      <c r="AB37" s="13"/>
    </row>
    <row r="38" spans="1:28" s="3" customFormat="1" ht="26" x14ac:dyDescent="0.15">
      <c r="A38" s="4" t="s">
        <v>34</v>
      </c>
      <c r="B38" s="4" t="s">
        <v>20</v>
      </c>
      <c r="C38" s="4" t="s">
        <v>58</v>
      </c>
      <c r="D38" s="4">
        <v>3340</v>
      </c>
      <c r="E38" s="4">
        <v>29</v>
      </c>
      <c r="F38" s="4" t="s">
        <v>23</v>
      </c>
      <c r="G38" s="5" t="s">
        <v>47</v>
      </c>
      <c r="H38" s="4">
        <v>4043</v>
      </c>
      <c r="I38" s="4">
        <v>29</v>
      </c>
      <c r="J38" s="5" t="s">
        <v>78</v>
      </c>
      <c r="K38" s="12">
        <f t="shared" ref="K38:K68" si="5">AVERAGE(C38:D38)</f>
        <v>3340</v>
      </c>
      <c r="L38" s="5" t="s">
        <v>79</v>
      </c>
      <c r="M38" s="5">
        <v>3750</v>
      </c>
      <c r="N38" s="5">
        <v>3597</v>
      </c>
      <c r="O38" s="12">
        <f t="shared" si="3"/>
        <v>369.5</v>
      </c>
      <c r="P38" s="12">
        <f t="shared" si="4"/>
        <v>81.812285141047127</v>
      </c>
      <c r="Q38" s="4">
        <v>366</v>
      </c>
      <c r="R38" s="4">
        <v>46</v>
      </c>
      <c r="S38" s="6" t="s">
        <v>76</v>
      </c>
      <c r="T38" s="11"/>
      <c r="U38" s="11"/>
      <c r="V38" s="11"/>
      <c r="W38" s="11"/>
      <c r="X38" s="24">
        <f t="shared" ref="X38:X68" si="6">Q38/R38/R38</f>
        <v>0.17296786389413987</v>
      </c>
      <c r="Y38" s="24">
        <f t="shared" ref="Y38:Y68" si="7">1/R38/R38</f>
        <v>4.7258979206049151E-4</v>
      </c>
      <c r="Z38" s="13"/>
      <c r="AA38" s="13"/>
      <c r="AB38" s="13"/>
    </row>
    <row r="39" spans="1:28" s="3" customFormat="1" ht="26" x14ac:dyDescent="0.15">
      <c r="A39" s="4" t="s">
        <v>34</v>
      </c>
      <c r="B39" s="4" t="s">
        <v>20</v>
      </c>
      <c r="C39" s="4" t="s">
        <v>58</v>
      </c>
      <c r="D39" s="4">
        <v>3340</v>
      </c>
      <c r="E39" s="4">
        <v>29</v>
      </c>
      <c r="F39" s="4" t="s">
        <v>25</v>
      </c>
      <c r="G39" s="5" t="s">
        <v>47</v>
      </c>
      <c r="H39" s="4">
        <v>3868</v>
      </c>
      <c r="I39" s="4">
        <v>27</v>
      </c>
      <c r="J39" s="5" t="s">
        <v>78</v>
      </c>
      <c r="K39" s="12">
        <f t="shared" si="5"/>
        <v>3340</v>
      </c>
      <c r="L39" s="5" t="s">
        <v>79</v>
      </c>
      <c r="M39" s="5">
        <v>3750</v>
      </c>
      <c r="N39" s="5">
        <v>3597</v>
      </c>
      <c r="O39" s="12">
        <f t="shared" si="3"/>
        <v>194.5</v>
      </c>
      <c r="P39" s="12">
        <f t="shared" si="4"/>
        <v>81.124903697939757</v>
      </c>
      <c r="Q39" s="4">
        <v>190</v>
      </c>
      <c r="R39" s="4">
        <v>44</v>
      </c>
      <c r="S39" s="6" t="s">
        <v>76</v>
      </c>
      <c r="T39" s="11"/>
      <c r="U39" s="11"/>
      <c r="V39" s="11"/>
      <c r="W39" s="11"/>
      <c r="X39" s="24">
        <f t="shared" si="6"/>
        <v>9.8140495867768601E-2</v>
      </c>
      <c r="Y39" s="24">
        <f t="shared" si="7"/>
        <v>5.1652892561983473E-4</v>
      </c>
      <c r="Z39" s="13"/>
      <c r="AA39" s="13"/>
      <c r="AB39" s="13"/>
    </row>
    <row r="40" spans="1:28" s="3" customFormat="1" ht="26" x14ac:dyDescent="0.15">
      <c r="A40" s="4" t="s">
        <v>34</v>
      </c>
      <c r="B40" s="4" t="s">
        <v>18</v>
      </c>
      <c r="C40" s="4" t="s">
        <v>58</v>
      </c>
      <c r="D40" s="4">
        <v>3359</v>
      </c>
      <c r="E40" s="4">
        <v>29</v>
      </c>
      <c r="F40" s="4" t="s">
        <v>19</v>
      </c>
      <c r="G40" s="5" t="s">
        <v>47</v>
      </c>
      <c r="H40" s="4">
        <v>3738</v>
      </c>
      <c r="I40" s="4">
        <v>29</v>
      </c>
      <c r="J40" s="5" t="s">
        <v>74</v>
      </c>
      <c r="K40" s="12">
        <f t="shared" si="5"/>
        <v>3359</v>
      </c>
      <c r="L40" s="5" t="s">
        <v>75</v>
      </c>
      <c r="M40" s="5">
        <v>3766</v>
      </c>
      <c r="N40" s="5">
        <v>3606</v>
      </c>
      <c r="O40" s="5">
        <f t="shared" si="3"/>
        <v>52</v>
      </c>
      <c r="P40" s="12">
        <f t="shared" si="4"/>
        <v>85.094065598019228</v>
      </c>
      <c r="Q40" s="4">
        <v>41</v>
      </c>
      <c r="R40" s="4">
        <v>42</v>
      </c>
      <c r="S40" s="6" t="s">
        <v>76</v>
      </c>
      <c r="T40" s="11"/>
      <c r="U40" s="11"/>
      <c r="V40" s="11"/>
      <c r="W40" s="11"/>
      <c r="X40" s="24">
        <f t="shared" si="6"/>
        <v>2.3242630385487528E-2</v>
      </c>
      <c r="Y40" s="24">
        <f t="shared" si="7"/>
        <v>5.6689342403628119E-4</v>
      </c>
      <c r="Z40" s="13"/>
      <c r="AA40" s="13"/>
      <c r="AB40" s="13"/>
    </row>
    <row r="41" spans="1:28" s="3" customFormat="1" ht="26" x14ac:dyDescent="0.15">
      <c r="A41" s="4" t="s">
        <v>34</v>
      </c>
      <c r="B41" s="4" t="s">
        <v>18</v>
      </c>
      <c r="C41" s="4" t="s">
        <v>58</v>
      </c>
      <c r="D41" s="4">
        <v>3359</v>
      </c>
      <c r="E41" s="4">
        <v>29</v>
      </c>
      <c r="F41" s="4" t="s">
        <v>21</v>
      </c>
      <c r="G41" s="5" t="s">
        <v>47</v>
      </c>
      <c r="H41" s="4">
        <v>4242</v>
      </c>
      <c r="I41" s="4">
        <v>29</v>
      </c>
      <c r="J41" s="5" t="s">
        <v>74</v>
      </c>
      <c r="K41" s="12">
        <f t="shared" si="5"/>
        <v>3359</v>
      </c>
      <c r="L41" s="5" t="s">
        <v>75</v>
      </c>
      <c r="M41" s="5">
        <v>3766</v>
      </c>
      <c r="N41" s="5">
        <v>3606</v>
      </c>
      <c r="O41" s="5">
        <f t="shared" si="3"/>
        <v>556</v>
      </c>
      <c r="P41" s="12">
        <f t="shared" si="4"/>
        <v>85.094065598019228</v>
      </c>
      <c r="Q41" s="4">
        <v>545</v>
      </c>
      <c r="R41" s="4">
        <v>42</v>
      </c>
      <c r="S41" s="6" t="s">
        <v>76</v>
      </c>
      <c r="T41" s="11"/>
      <c r="U41" s="11"/>
      <c r="V41" s="11"/>
      <c r="W41" s="11"/>
      <c r="X41" s="24">
        <f t="shared" si="6"/>
        <v>0.30895691609977327</v>
      </c>
      <c r="Y41" s="24">
        <f t="shared" si="7"/>
        <v>5.6689342403628119E-4</v>
      </c>
      <c r="Z41" s="13"/>
      <c r="AA41" s="13"/>
      <c r="AB41" s="13"/>
    </row>
    <row r="42" spans="1:28" s="3" customFormat="1" ht="26" x14ac:dyDescent="0.15">
      <c r="A42" s="4" t="s">
        <v>34</v>
      </c>
      <c r="B42" s="4" t="s">
        <v>18</v>
      </c>
      <c r="C42" s="4" t="s">
        <v>58</v>
      </c>
      <c r="D42" s="4">
        <v>3359</v>
      </c>
      <c r="E42" s="4">
        <v>29</v>
      </c>
      <c r="F42" s="4" t="s">
        <v>23</v>
      </c>
      <c r="G42" s="5" t="s">
        <v>47</v>
      </c>
      <c r="H42" s="4">
        <v>4043</v>
      </c>
      <c r="I42" s="4">
        <v>29</v>
      </c>
      <c r="J42" s="5" t="s">
        <v>74</v>
      </c>
      <c r="K42" s="12">
        <f t="shared" si="5"/>
        <v>3359</v>
      </c>
      <c r="L42" s="5" t="s">
        <v>75</v>
      </c>
      <c r="M42" s="5">
        <v>3766</v>
      </c>
      <c r="N42" s="5">
        <v>3606</v>
      </c>
      <c r="O42" s="5">
        <f t="shared" si="3"/>
        <v>357</v>
      </c>
      <c r="P42" s="12">
        <f t="shared" si="4"/>
        <v>85.094065598019228</v>
      </c>
      <c r="Q42" s="4">
        <v>346</v>
      </c>
      <c r="R42" s="4">
        <v>42</v>
      </c>
      <c r="S42" s="6" t="s">
        <v>76</v>
      </c>
      <c r="T42" s="11"/>
      <c r="U42" s="11"/>
      <c r="V42" s="11"/>
      <c r="W42" s="11"/>
      <c r="X42" s="24">
        <f t="shared" si="6"/>
        <v>0.19614512471655327</v>
      </c>
      <c r="Y42" s="24">
        <f t="shared" si="7"/>
        <v>5.6689342403628119E-4</v>
      </c>
      <c r="Z42" s="13"/>
      <c r="AA42" s="13"/>
      <c r="AB42" s="13"/>
    </row>
    <row r="43" spans="1:28" s="3" customFormat="1" ht="26" x14ac:dyDescent="0.15">
      <c r="A43" s="4" t="s">
        <v>34</v>
      </c>
      <c r="B43" s="4" t="s">
        <v>18</v>
      </c>
      <c r="C43" s="4" t="s">
        <v>58</v>
      </c>
      <c r="D43" s="4">
        <v>3359</v>
      </c>
      <c r="E43" s="4">
        <v>29</v>
      </c>
      <c r="F43" s="4" t="s">
        <v>25</v>
      </c>
      <c r="G43" s="5" t="s">
        <v>47</v>
      </c>
      <c r="H43" s="4">
        <v>3868</v>
      </c>
      <c r="I43" s="4">
        <v>27</v>
      </c>
      <c r="J43" s="5" t="s">
        <v>74</v>
      </c>
      <c r="K43" s="12">
        <f t="shared" si="5"/>
        <v>3359</v>
      </c>
      <c r="L43" s="5" t="s">
        <v>75</v>
      </c>
      <c r="M43" s="5">
        <v>3766</v>
      </c>
      <c r="N43" s="5">
        <v>3606</v>
      </c>
      <c r="O43" s="5">
        <f t="shared" si="3"/>
        <v>182</v>
      </c>
      <c r="P43" s="12">
        <f t="shared" si="4"/>
        <v>84.433405711246778</v>
      </c>
      <c r="Q43" s="4">
        <v>170</v>
      </c>
      <c r="R43" s="4">
        <v>40</v>
      </c>
      <c r="S43" s="6" t="s">
        <v>77</v>
      </c>
      <c r="T43" s="11"/>
      <c r="U43" s="11"/>
      <c r="V43" s="11"/>
      <c r="W43" s="11"/>
      <c r="X43" s="24">
        <f t="shared" si="6"/>
        <v>0.10625</v>
      </c>
      <c r="Y43" s="24">
        <f t="shared" si="7"/>
        <v>6.2500000000000001E-4</v>
      </c>
      <c r="Z43" s="13"/>
      <c r="AA43" s="13"/>
      <c r="AB43" s="13"/>
    </row>
    <row r="44" spans="1:28" s="3" customFormat="1" ht="26" x14ac:dyDescent="0.15">
      <c r="A44" s="4" t="s">
        <v>34</v>
      </c>
      <c r="B44" s="4" t="s">
        <v>22</v>
      </c>
      <c r="C44" s="4" t="s">
        <v>58</v>
      </c>
      <c r="D44" s="4">
        <v>3947</v>
      </c>
      <c r="E44" s="4">
        <v>27</v>
      </c>
      <c r="F44" s="4" t="s">
        <v>23</v>
      </c>
      <c r="G44" s="5" t="s">
        <v>47</v>
      </c>
      <c r="H44" s="4">
        <v>4043</v>
      </c>
      <c r="I44" s="4">
        <v>29</v>
      </c>
      <c r="J44" s="5" t="s">
        <v>80</v>
      </c>
      <c r="K44" s="12">
        <f t="shared" si="5"/>
        <v>3947</v>
      </c>
      <c r="L44" s="5" t="s">
        <v>81</v>
      </c>
      <c r="M44" s="5">
        <v>4379</v>
      </c>
      <c r="N44" s="5">
        <v>4205</v>
      </c>
      <c r="O44" s="5">
        <f t="shared" si="3"/>
        <v>-249</v>
      </c>
      <c r="P44" s="12">
        <f t="shared" si="4"/>
        <v>91.706052144883003</v>
      </c>
      <c r="Q44" s="4">
        <v>-262</v>
      </c>
      <c r="R44" s="4">
        <v>48</v>
      </c>
      <c r="S44" s="6" t="s">
        <v>76</v>
      </c>
      <c r="T44" s="11"/>
      <c r="U44" s="11"/>
      <c r="V44" s="11"/>
      <c r="W44" s="11"/>
      <c r="X44" s="24">
        <f t="shared" si="6"/>
        <v>-0.11371527777777778</v>
      </c>
      <c r="Y44" s="24">
        <f t="shared" si="7"/>
        <v>4.3402777777777775E-4</v>
      </c>
      <c r="Z44" s="13"/>
      <c r="AA44" s="13"/>
      <c r="AB44" s="13"/>
    </row>
    <row r="45" spans="1:28" s="3" customFormat="1" ht="26" x14ac:dyDescent="0.15">
      <c r="A45" s="4" t="s">
        <v>34</v>
      </c>
      <c r="B45" s="4" t="s">
        <v>22</v>
      </c>
      <c r="C45" s="4" t="s">
        <v>58</v>
      </c>
      <c r="D45" s="4">
        <v>3947</v>
      </c>
      <c r="E45" s="4">
        <v>27</v>
      </c>
      <c r="F45" s="4" t="s">
        <v>19</v>
      </c>
      <c r="G45" s="5" t="s">
        <v>47</v>
      </c>
      <c r="H45" s="4">
        <v>3738</v>
      </c>
      <c r="I45" s="4">
        <v>29</v>
      </c>
      <c r="J45" s="5" t="s">
        <v>80</v>
      </c>
      <c r="K45" s="12">
        <f t="shared" si="5"/>
        <v>3947</v>
      </c>
      <c r="L45" s="5" t="s">
        <v>81</v>
      </c>
      <c r="M45" s="5">
        <v>4379</v>
      </c>
      <c r="N45" s="5">
        <v>4205</v>
      </c>
      <c r="O45" s="5">
        <f t="shared" si="3"/>
        <v>-554</v>
      </c>
      <c r="P45" s="12">
        <f t="shared" si="4"/>
        <v>91.706052144883003</v>
      </c>
      <c r="Q45" s="4">
        <v>-566</v>
      </c>
      <c r="R45" s="4">
        <v>48</v>
      </c>
      <c r="S45" s="6" t="s">
        <v>76</v>
      </c>
      <c r="T45" s="11"/>
      <c r="U45" s="11"/>
      <c r="V45" s="11"/>
      <c r="W45" s="11"/>
      <c r="X45" s="24">
        <f t="shared" si="6"/>
        <v>-0.24565972222222221</v>
      </c>
      <c r="Y45" s="24">
        <f t="shared" si="7"/>
        <v>4.3402777777777775E-4</v>
      </c>
      <c r="Z45" s="13"/>
      <c r="AA45" s="13"/>
      <c r="AB45" s="13"/>
    </row>
    <row r="46" spans="1:28" s="3" customFormat="1" ht="26" x14ac:dyDescent="0.15">
      <c r="A46" s="4" t="s">
        <v>34</v>
      </c>
      <c r="B46" s="4" t="s">
        <v>22</v>
      </c>
      <c r="C46" s="4" t="s">
        <v>58</v>
      </c>
      <c r="D46" s="4">
        <v>3947</v>
      </c>
      <c r="E46" s="4">
        <v>27</v>
      </c>
      <c r="F46" s="4" t="s">
        <v>21</v>
      </c>
      <c r="G46" s="5" t="s">
        <v>47</v>
      </c>
      <c r="H46" s="4">
        <v>4242</v>
      </c>
      <c r="I46" s="4">
        <v>29</v>
      </c>
      <c r="J46" s="5" t="s">
        <v>80</v>
      </c>
      <c r="K46" s="12">
        <f t="shared" si="5"/>
        <v>3947</v>
      </c>
      <c r="L46" s="5" t="s">
        <v>81</v>
      </c>
      <c r="M46" s="5">
        <v>4379</v>
      </c>
      <c r="N46" s="5">
        <v>4205</v>
      </c>
      <c r="O46" s="5">
        <f t="shared" si="3"/>
        <v>-50</v>
      </c>
      <c r="P46" s="12">
        <f t="shared" si="4"/>
        <v>91.706052144883003</v>
      </c>
      <c r="Q46" s="4">
        <v>-62</v>
      </c>
      <c r="R46" s="4">
        <v>48</v>
      </c>
      <c r="S46" s="6" t="s">
        <v>76</v>
      </c>
      <c r="T46" s="11"/>
      <c r="U46" s="11"/>
      <c r="V46" s="11"/>
      <c r="W46" s="11"/>
      <c r="X46" s="24">
        <f t="shared" si="6"/>
        <v>-2.6909722222222224E-2</v>
      </c>
      <c r="Y46" s="24">
        <f t="shared" si="7"/>
        <v>4.3402777777777775E-4</v>
      </c>
      <c r="Z46" s="13"/>
      <c r="AA46" s="13"/>
      <c r="AB46" s="13"/>
    </row>
    <row r="47" spans="1:28" s="3" customFormat="1" ht="26" x14ac:dyDescent="0.15">
      <c r="A47" s="4" t="s">
        <v>34</v>
      </c>
      <c r="B47" s="4" t="s">
        <v>22</v>
      </c>
      <c r="C47" s="4" t="s">
        <v>58</v>
      </c>
      <c r="D47" s="4">
        <v>3947</v>
      </c>
      <c r="E47" s="4">
        <v>27</v>
      </c>
      <c r="F47" s="4" t="s">
        <v>25</v>
      </c>
      <c r="G47" s="5" t="s">
        <v>47</v>
      </c>
      <c r="H47" s="4">
        <v>3868</v>
      </c>
      <c r="I47" s="4">
        <v>27</v>
      </c>
      <c r="J47" s="5" t="s">
        <v>80</v>
      </c>
      <c r="K47" s="12">
        <f t="shared" si="5"/>
        <v>3947</v>
      </c>
      <c r="L47" s="5" t="s">
        <v>81</v>
      </c>
      <c r="M47" s="5">
        <v>4379</v>
      </c>
      <c r="N47" s="5">
        <v>4205</v>
      </c>
      <c r="O47" s="5">
        <f t="shared" si="3"/>
        <v>-424</v>
      </c>
      <c r="P47" s="12">
        <f t="shared" si="4"/>
        <v>91.093358704133863</v>
      </c>
      <c r="Q47" s="4">
        <v>-437</v>
      </c>
      <c r="R47" s="4">
        <v>47</v>
      </c>
      <c r="S47" s="6" t="s">
        <v>76</v>
      </c>
      <c r="T47" s="11"/>
      <c r="U47" s="11"/>
      <c r="V47" s="11"/>
      <c r="W47" s="11"/>
      <c r="X47" s="24">
        <f t="shared" si="6"/>
        <v>-0.19782707107288364</v>
      </c>
      <c r="Y47" s="24">
        <f t="shared" si="7"/>
        <v>4.526935264825713E-4</v>
      </c>
      <c r="Z47" s="13"/>
      <c r="AA47" s="13"/>
      <c r="AB47" s="13"/>
    </row>
    <row r="48" spans="1:28" s="3" customFormat="1" ht="26" x14ac:dyDescent="0.15">
      <c r="A48" s="4" t="s">
        <v>34</v>
      </c>
      <c r="B48" s="4" t="s">
        <v>28</v>
      </c>
      <c r="C48" s="4" t="s">
        <v>58</v>
      </c>
      <c r="D48" s="4">
        <v>4176</v>
      </c>
      <c r="E48" s="4">
        <v>27</v>
      </c>
      <c r="F48" s="4" t="s">
        <v>35</v>
      </c>
      <c r="G48" s="5" t="s">
        <v>47</v>
      </c>
      <c r="H48" s="4">
        <v>4886</v>
      </c>
      <c r="I48" s="4">
        <v>29</v>
      </c>
      <c r="J48" s="5" t="s">
        <v>88</v>
      </c>
      <c r="K48" s="12">
        <f t="shared" si="5"/>
        <v>4176</v>
      </c>
      <c r="L48" s="5" t="s">
        <v>89</v>
      </c>
      <c r="M48" s="5">
        <v>4625</v>
      </c>
      <c r="N48" s="5">
        <v>4452</v>
      </c>
      <c r="O48" s="12">
        <f t="shared" si="3"/>
        <v>347.5</v>
      </c>
      <c r="P48" s="12">
        <f t="shared" si="4"/>
        <v>91.231847509518303</v>
      </c>
      <c r="Q48" s="4">
        <v>334</v>
      </c>
      <c r="R48" s="4">
        <v>70</v>
      </c>
      <c r="S48" s="6" t="s">
        <v>76</v>
      </c>
      <c r="T48" s="11"/>
      <c r="U48" s="11"/>
      <c r="V48" s="11"/>
      <c r="W48" s="11"/>
      <c r="X48" s="24">
        <f t="shared" si="6"/>
        <v>6.8163265306122447E-2</v>
      </c>
      <c r="Y48" s="24">
        <f t="shared" si="7"/>
        <v>2.040816326530612E-4</v>
      </c>
      <c r="Z48" s="13"/>
      <c r="AA48" s="13"/>
      <c r="AB48" s="13"/>
    </row>
    <row r="49" spans="1:28" s="3" customFormat="1" ht="26" x14ac:dyDescent="0.15">
      <c r="A49" s="4" t="s">
        <v>34</v>
      </c>
      <c r="B49" s="4" t="s">
        <v>28</v>
      </c>
      <c r="C49" s="4" t="s">
        <v>58</v>
      </c>
      <c r="D49" s="4">
        <v>4176</v>
      </c>
      <c r="E49" s="4">
        <v>27</v>
      </c>
      <c r="F49" s="4" t="s">
        <v>27</v>
      </c>
      <c r="G49" s="5" t="s">
        <v>47</v>
      </c>
      <c r="H49" s="4">
        <v>4852</v>
      </c>
      <c r="I49" s="4">
        <v>27</v>
      </c>
      <c r="J49" s="5" t="s">
        <v>88</v>
      </c>
      <c r="K49" s="12">
        <f t="shared" si="5"/>
        <v>4176</v>
      </c>
      <c r="L49" s="5" t="s">
        <v>89</v>
      </c>
      <c r="M49" s="5">
        <v>4625</v>
      </c>
      <c r="N49" s="5">
        <v>4452</v>
      </c>
      <c r="O49" s="12">
        <f t="shared" si="3"/>
        <v>313.5</v>
      </c>
      <c r="P49" s="12">
        <f t="shared" si="4"/>
        <v>90.615947823768863</v>
      </c>
      <c r="Q49" s="4">
        <v>303</v>
      </c>
      <c r="R49" s="4">
        <v>73</v>
      </c>
      <c r="S49" s="6" t="s">
        <v>76</v>
      </c>
      <c r="T49" s="11"/>
      <c r="U49" s="11"/>
      <c r="V49" s="11"/>
      <c r="W49" s="11"/>
      <c r="X49" s="24">
        <f t="shared" si="6"/>
        <v>5.6858697691874648E-2</v>
      </c>
      <c r="Y49" s="24">
        <f t="shared" si="7"/>
        <v>1.8765246762994932E-4</v>
      </c>
      <c r="Z49" s="13"/>
      <c r="AA49" s="13"/>
      <c r="AB49" s="13"/>
    </row>
    <row r="50" spans="1:28" s="3" customFormat="1" ht="26" x14ac:dyDescent="0.15">
      <c r="A50" s="4" t="s">
        <v>34</v>
      </c>
      <c r="B50" s="4" t="s">
        <v>28</v>
      </c>
      <c r="C50" s="4" t="s">
        <v>58</v>
      </c>
      <c r="D50" s="4">
        <v>4176</v>
      </c>
      <c r="E50" s="4">
        <v>27</v>
      </c>
      <c r="F50" s="4" t="s">
        <v>29</v>
      </c>
      <c r="G50" s="5" t="s">
        <v>47</v>
      </c>
      <c r="H50" s="4">
        <v>4898</v>
      </c>
      <c r="I50" s="4">
        <v>27</v>
      </c>
      <c r="J50" s="5" t="s">
        <v>88</v>
      </c>
      <c r="K50" s="12">
        <f t="shared" si="5"/>
        <v>4176</v>
      </c>
      <c r="L50" s="5" t="s">
        <v>89</v>
      </c>
      <c r="M50" s="5">
        <v>4625</v>
      </c>
      <c r="N50" s="5">
        <v>4452</v>
      </c>
      <c r="O50" s="12">
        <f t="shared" si="3"/>
        <v>359.5</v>
      </c>
      <c r="P50" s="12">
        <f t="shared" si="4"/>
        <v>90.615947823768863</v>
      </c>
      <c r="Q50" s="4">
        <v>349</v>
      </c>
      <c r="R50" s="4">
        <v>73</v>
      </c>
      <c r="S50" s="6" t="s">
        <v>76</v>
      </c>
      <c r="T50" s="11"/>
      <c r="U50" s="11"/>
      <c r="V50" s="11"/>
      <c r="W50" s="11"/>
      <c r="X50" s="24">
        <f t="shared" si="6"/>
        <v>6.5490711202852311E-2</v>
      </c>
      <c r="Y50" s="24">
        <f t="shared" si="7"/>
        <v>1.8765246762994932E-4</v>
      </c>
      <c r="Z50" s="13"/>
      <c r="AA50" s="13"/>
      <c r="AB50" s="13"/>
    </row>
    <row r="51" spans="1:28" s="3" customFormat="1" ht="26" x14ac:dyDescent="0.15">
      <c r="A51" s="4" t="s">
        <v>34</v>
      </c>
      <c r="B51" s="4" t="s">
        <v>28</v>
      </c>
      <c r="C51" s="4" t="s">
        <v>58</v>
      </c>
      <c r="D51" s="4">
        <v>4176</v>
      </c>
      <c r="E51" s="4">
        <v>27</v>
      </c>
      <c r="F51" s="4" t="s">
        <v>31</v>
      </c>
      <c r="G51" s="5" t="s">
        <v>47</v>
      </c>
      <c r="H51" s="4">
        <v>4854</v>
      </c>
      <c r="I51" s="4">
        <v>29</v>
      </c>
      <c r="J51" s="5" t="s">
        <v>88</v>
      </c>
      <c r="K51" s="12">
        <f t="shared" si="5"/>
        <v>4176</v>
      </c>
      <c r="L51" s="5" t="s">
        <v>89</v>
      </c>
      <c r="M51" s="5">
        <v>4625</v>
      </c>
      <c r="N51" s="5">
        <v>4452</v>
      </c>
      <c r="O51" s="12">
        <f t="shared" si="3"/>
        <v>315.5</v>
      </c>
      <c r="P51" s="12">
        <f t="shared" si="4"/>
        <v>91.231847509518303</v>
      </c>
      <c r="Q51" s="4">
        <v>302</v>
      </c>
      <c r="R51" s="4">
        <v>70</v>
      </c>
      <c r="S51" s="6" t="s">
        <v>76</v>
      </c>
      <c r="T51" s="11"/>
      <c r="U51" s="11"/>
      <c r="V51" s="11"/>
      <c r="W51" s="11"/>
      <c r="X51" s="24">
        <f t="shared" si="6"/>
        <v>6.1632653061224486E-2</v>
      </c>
      <c r="Y51" s="24">
        <f t="shared" si="7"/>
        <v>2.040816326530612E-4</v>
      </c>
      <c r="Z51" s="13"/>
      <c r="AA51" s="13"/>
      <c r="AB51" s="13"/>
    </row>
    <row r="52" spans="1:28" s="3" customFormat="1" ht="26" x14ac:dyDescent="0.15">
      <c r="A52" s="4" t="s">
        <v>34</v>
      </c>
      <c r="B52" s="4" t="s">
        <v>26</v>
      </c>
      <c r="C52" s="4" t="s">
        <v>58</v>
      </c>
      <c r="D52" s="4">
        <v>4182</v>
      </c>
      <c r="E52" s="4">
        <v>27</v>
      </c>
      <c r="F52" s="4" t="s">
        <v>29</v>
      </c>
      <c r="G52" s="5" t="s">
        <v>47</v>
      </c>
      <c r="H52" s="4">
        <v>4898</v>
      </c>
      <c r="I52" s="4">
        <v>27</v>
      </c>
      <c r="J52" s="5" t="s">
        <v>86</v>
      </c>
      <c r="K52" s="12">
        <f t="shared" si="5"/>
        <v>4182</v>
      </c>
      <c r="L52" s="5" t="s">
        <v>87</v>
      </c>
      <c r="M52" s="5">
        <v>4630</v>
      </c>
      <c r="N52" s="5">
        <v>4454</v>
      </c>
      <c r="O52" s="5">
        <f t="shared" si="3"/>
        <v>356</v>
      </c>
      <c r="P52" s="12">
        <f t="shared" si="4"/>
        <v>92.048900047746358</v>
      </c>
      <c r="Q52" s="4">
        <v>343</v>
      </c>
      <c r="R52" s="4">
        <v>74</v>
      </c>
      <c r="S52" s="6" t="s">
        <v>76</v>
      </c>
      <c r="T52" s="11"/>
      <c r="U52" s="11"/>
      <c r="V52" s="11"/>
      <c r="W52" s="11"/>
      <c r="X52" s="24">
        <f t="shared" si="6"/>
        <v>6.2636961285609929E-2</v>
      </c>
      <c r="Y52" s="24">
        <f t="shared" si="7"/>
        <v>1.8261504747991235E-4</v>
      </c>
      <c r="Z52" s="13"/>
      <c r="AA52" s="13"/>
      <c r="AB52" s="13"/>
    </row>
    <row r="53" spans="1:28" s="3" customFormat="1" ht="26" x14ac:dyDescent="0.15">
      <c r="A53" s="4" t="s">
        <v>34</v>
      </c>
      <c r="B53" s="4" t="s">
        <v>26</v>
      </c>
      <c r="C53" s="4" t="s">
        <v>58</v>
      </c>
      <c r="D53" s="4">
        <v>4182</v>
      </c>
      <c r="E53" s="4">
        <v>27</v>
      </c>
      <c r="F53" s="4" t="s">
        <v>27</v>
      </c>
      <c r="G53" s="5" t="s">
        <v>47</v>
      </c>
      <c r="H53" s="4">
        <v>4852</v>
      </c>
      <c r="I53" s="4">
        <v>27</v>
      </c>
      <c r="J53" s="5" t="s">
        <v>86</v>
      </c>
      <c r="K53" s="12">
        <f t="shared" si="5"/>
        <v>4182</v>
      </c>
      <c r="L53" s="5" t="s">
        <v>87</v>
      </c>
      <c r="M53" s="5">
        <v>4630</v>
      </c>
      <c r="N53" s="5">
        <v>4454</v>
      </c>
      <c r="O53" s="5">
        <f t="shared" si="3"/>
        <v>310</v>
      </c>
      <c r="P53" s="12">
        <f t="shared" si="4"/>
        <v>92.048900047746358</v>
      </c>
      <c r="Q53" s="4">
        <v>297</v>
      </c>
      <c r="R53" s="4">
        <v>74</v>
      </c>
      <c r="S53" s="6" t="s">
        <v>76</v>
      </c>
      <c r="T53" s="11"/>
      <c r="U53" s="11"/>
      <c r="V53" s="11"/>
      <c r="W53" s="11"/>
      <c r="X53" s="24">
        <f t="shared" si="6"/>
        <v>5.4236669101533963E-2</v>
      </c>
      <c r="Y53" s="24">
        <f t="shared" si="7"/>
        <v>1.8261504747991235E-4</v>
      </c>
      <c r="Z53" s="13"/>
      <c r="AA53" s="13"/>
      <c r="AB53" s="13"/>
    </row>
    <row r="54" spans="1:28" s="3" customFormat="1" ht="26" x14ac:dyDescent="0.15">
      <c r="A54" s="4" t="s">
        <v>34</v>
      </c>
      <c r="B54" s="4" t="s">
        <v>26</v>
      </c>
      <c r="C54" s="4" t="s">
        <v>58</v>
      </c>
      <c r="D54" s="4">
        <v>4182</v>
      </c>
      <c r="E54" s="4">
        <v>27</v>
      </c>
      <c r="F54" s="4" t="s">
        <v>35</v>
      </c>
      <c r="G54" s="5" t="s">
        <v>47</v>
      </c>
      <c r="H54" s="4">
        <v>4886</v>
      </c>
      <c r="I54" s="4">
        <v>29</v>
      </c>
      <c r="J54" s="5" t="s">
        <v>86</v>
      </c>
      <c r="K54" s="12">
        <f t="shared" si="5"/>
        <v>4182</v>
      </c>
      <c r="L54" s="5" t="s">
        <v>87</v>
      </c>
      <c r="M54" s="5">
        <v>4630</v>
      </c>
      <c r="N54" s="5">
        <v>4454</v>
      </c>
      <c r="O54" s="5">
        <f t="shared" si="3"/>
        <v>344</v>
      </c>
      <c r="P54" s="12">
        <f t="shared" si="4"/>
        <v>92.655275079188016</v>
      </c>
      <c r="Q54" s="4">
        <v>328</v>
      </c>
      <c r="R54" s="4">
        <v>72</v>
      </c>
      <c r="S54" s="6" t="s">
        <v>76</v>
      </c>
      <c r="T54" s="11"/>
      <c r="U54" s="11"/>
      <c r="V54" s="11"/>
      <c r="W54" s="11"/>
      <c r="X54" s="24">
        <f t="shared" si="6"/>
        <v>6.3271604938271608E-2</v>
      </c>
      <c r="Y54" s="24">
        <f t="shared" si="7"/>
        <v>1.9290123456790122E-4</v>
      </c>
      <c r="Z54" s="13"/>
      <c r="AA54" s="13"/>
      <c r="AB54" s="13"/>
    </row>
    <row r="55" spans="1:28" s="3" customFormat="1" ht="26" x14ac:dyDescent="0.15">
      <c r="A55" s="4" t="s">
        <v>34</v>
      </c>
      <c r="B55" s="4" t="s">
        <v>26</v>
      </c>
      <c r="C55" s="4" t="s">
        <v>58</v>
      </c>
      <c r="D55" s="4">
        <v>4182</v>
      </c>
      <c r="E55" s="4">
        <v>27</v>
      </c>
      <c r="F55" s="4" t="s">
        <v>31</v>
      </c>
      <c r="G55" s="5" t="s">
        <v>47</v>
      </c>
      <c r="H55" s="4">
        <v>4854</v>
      </c>
      <c r="I55" s="4">
        <v>29</v>
      </c>
      <c r="J55" s="5" t="s">
        <v>86</v>
      </c>
      <c r="K55" s="12">
        <f t="shared" si="5"/>
        <v>4182</v>
      </c>
      <c r="L55" s="5" t="s">
        <v>87</v>
      </c>
      <c r="M55" s="5">
        <v>4630</v>
      </c>
      <c r="N55" s="5">
        <v>4454</v>
      </c>
      <c r="O55" s="5">
        <f t="shared" si="3"/>
        <v>312</v>
      </c>
      <c r="P55" s="12">
        <f t="shared" si="4"/>
        <v>92.655275079188016</v>
      </c>
      <c r="Q55" s="4">
        <v>296</v>
      </c>
      <c r="R55" s="4">
        <v>72</v>
      </c>
      <c r="S55" s="6" t="s">
        <v>76</v>
      </c>
      <c r="T55" s="11"/>
      <c r="U55" s="11"/>
      <c r="V55" s="11"/>
      <c r="W55" s="11"/>
      <c r="X55" s="24">
        <f t="shared" si="6"/>
        <v>5.7098765432098762E-2</v>
      </c>
      <c r="Y55" s="24">
        <f t="shared" si="7"/>
        <v>1.9290123456790122E-4</v>
      </c>
      <c r="Z55" s="13"/>
      <c r="AA55" s="13"/>
      <c r="AB55" s="13"/>
    </row>
    <row r="56" spans="1:28" s="3" customFormat="1" ht="26" x14ac:dyDescent="0.15">
      <c r="A56" s="4" t="s">
        <v>34</v>
      </c>
      <c r="B56" s="4" t="s">
        <v>30</v>
      </c>
      <c r="C56" s="4" t="s">
        <v>58</v>
      </c>
      <c r="D56" s="4">
        <v>4216</v>
      </c>
      <c r="E56" s="4">
        <v>27</v>
      </c>
      <c r="F56" s="4" t="s">
        <v>31</v>
      </c>
      <c r="G56" s="5" t="s">
        <v>47</v>
      </c>
      <c r="H56" s="4">
        <v>4854</v>
      </c>
      <c r="I56" s="4">
        <v>29</v>
      </c>
      <c r="J56" s="5" t="s">
        <v>90</v>
      </c>
      <c r="K56" s="12">
        <f t="shared" si="5"/>
        <v>4216</v>
      </c>
      <c r="L56" s="5" t="s">
        <v>91</v>
      </c>
      <c r="M56" s="5">
        <v>4656</v>
      </c>
      <c r="N56" s="5">
        <v>4471</v>
      </c>
      <c r="O56" s="12">
        <f t="shared" si="3"/>
        <v>290.5</v>
      </c>
      <c r="P56" s="12">
        <f t="shared" si="4"/>
        <v>96.939414068788352</v>
      </c>
      <c r="Q56" s="4">
        <v>240</v>
      </c>
      <c r="R56" s="4">
        <v>42</v>
      </c>
      <c r="S56" s="6" t="s">
        <v>76</v>
      </c>
      <c r="T56" s="11"/>
      <c r="U56" s="11"/>
      <c r="V56" s="11"/>
      <c r="W56" s="11"/>
      <c r="X56" s="24">
        <f t="shared" si="6"/>
        <v>0.1360544217687075</v>
      </c>
      <c r="Y56" s="24">
        <f t="shared" si="7"/>
        <v>5.6689342403628119E-4</v>
      </c>
      <c r="Z56" s="13"/>
      <c r="AA56" s="13"/>
      <c r="AB56" s="13"/>
    </row>
    <row r="57" spans="1:28" s="3" customFormat="1" ht="26" x14ac:dyDescent="0.15">
      <c r="A57" s="4" t="s">
        <v>34</v>
      </c>
      <c r="B57" s="4" t="s">
        <v>30</v>
      </c>
      <c r="C57" s="4" t="s">
        <v>58</v>
      </c>
      <c r="D57" s="4">
        <v>4216</v>
      </c>
      <c r="E57" s="4">
        <v>27</v>
      </c>
      <c r="F57" s="4" t="s">
        <v>35</v>
      </c>
      <c r="G57" s="5" t="s">
        <v>47</v>
      </c>
      <c r="H57" s="4">
        <v>4886</v>
      </c>
      <c r="I57" s="4">
        <v>29</v>
      </c>
      <c r="J57" s="5" t="s">
        <v>90</v>
      </c>
      <c r="K57" s="12">
        <f t="shared" si="5"/>
        <v>4216</v>
      </c>
      <c r="L57" s="5" t="s">
        <v>91</v>
      </c>
      <c r="M57" s="5">
        <v>4656</v>
      </c>
      <c r="N57" s="5">
        <v>4471</v>
      </c>
      <c r="O57" s="12">
        <f t="shared" si="3"/>
        <v>322.5</v>
      </c>
      <c r="P57" s="12">
        <f t="shared" si="4"/>
        <v>96.939414068788352</v>
      </c>
      <c r="Q57" s="4">
        <v>272</v>
      </c>
      <c r="R57" s="4">
        <v>42</v>
      </c>
      <c r="S57" s="6" t="s">
        <v>76</v>
      </c>
      <c r="T57" s="11"/>
      <c r="U57" s="11"/>
      <c r="V57" s="11"/>
      <c r="W57" s="11"/>
      <c r="X57" s="24">
        <f t="shared" si="6"/>
        <v>0.15419501133786848</v>
      </c>
      <c r="Y57" s="24">
        <f t="shared" si="7"/>
        <v>5.6689342403628119E-4</v>
      </c>
      <c r="Z57" s="13"/>
      <c r="AA57" s="13"/>
      <c r="AB57" s="13"/>
    </row>
    <row r="58" spans="1:28" s="3" customFormat="1" ht="26" x14ac:dyDescent="0.15">
      <c r="A58" s="4" t="s">
        <v>34</v>
      </c>
      <c r="B58" s="4" t="s">
        <v>30</v>
      </c>
      <c r="C58" s="4" t="s">
        <v>58</v>
      </c>
      <c r="D58" s="4">
        <v>4216</v>
      </c>
      <c r="E58" s="4">
        <v>27</v>
      </c>
      <c r="F58" s="4" t="s">
        <v>29</v>
      </c>
      <c r="G58" s="5" t="s">
        <v>47</v>
      </c>
      <c r="H58" s="4">
        <v>4898</v>
      </c>
      <c r="I58" s="4">
        <v>27</v>
      </c>
      <c r="J58" s="5" t="s">
        <v>90</v>
      </c>
      <c r="K58" s="12">
        <f t="shared" si="5"/>
        <v>4216</v>
      </c>
      <c r="L58" s="5" t="s">
        <v>91</v>
      </c>
      <c r="M58" s="5">
        <v>4656</v>
      </c>
      <c r="N58" s="5">
        <v>4471</v>
      </c>
      <c r="O58" s="12">
        <f t="shared" si="3"/>
        <v>334.5</v>
      </c>
      <c r="P58" s="12">
        <f t="shared" si="4"/>
        <v>96.36000207555</v>
      </c>
      <c r="Q58" s="4">
        <v>284</v>
      </c>
      <c r="R58" s="4">
        <v>40</v>
      </c>
      <c r="S58" s="6" t="s">
        <v>76</v>
      </c>
      <c r="T58" s="11"/>
      <c r="U58" s="11"/>
      <c r="V58" s="11"/>
      <c r="W58" s="11"/>
      <c r="X58" s="24">
        <f t="shared" si="6"/>
        <v>0.17749999999999999</v>
      </c>
      <c r="Y58" s="24">
        <f t="shared" si="7"/>
        <v>6.2500000000000001E-4</v>
      </c>
      <c r="Z58" s="13"/>
      <c r="AA58" s="13"/>
      <c r="AB58" s="13"/>
    </row>
    <row r="59" spans="1:28" s="3" customFormat="1" ht="26" x14ac:dyDescent="0.15">
      <c r="A59" s="4" t="s">
        <v>34</v>
      </c>
      <c r="B59" s="4" t="s">
        <v>30</v>
      </c>
      <c r="C59" s="4" t="s">
        <v>58</v>
      </c>
      <c r="D59" s="4">
        <v>4216</v>
      </c>
      <c r="E59" s="4">
        <v>27</v>
      </c>
      <c r="F59" s="4" t="s">
        <v>27</v>
      </c>
      <c r="G59" s="5" t="s">
        <v>47</v>
      </c>
      <c r="H59" s="4">
        <v>4852</v>
      </c>
      <c r="I59" s="4">
        <v>27</v>
      </c>
      <c r="J59" s="5" t="s">
        <v>90</v>
      </c>
      <c r="K59" s="12">
        <f t="shared" si="5"/>
        <v>4216</v>
      </c>
      <c r="L59" s="5" t="s">
        <v>91</v>
      </c>
      <c r="M59" s="5">
        <v>4656</v>
      </c>
      <c r="N59" s="5">
        <v>4471</v>
      </c>
      <c r="O59" s="12">
        <f t="shared" si="3"/>
        <v>288.5</v>
      </c>
      <c r="P59" s="12">
        <f t="shared" si="4"/>
        <v>96.36000207555</v>
      </c>
      <c r="Q59" s="4">
        <v>238</v>
      </c>
      <c r="R59" s="4">
        <v>40</v>
      </c>
      <c r="S59" s="6" t="s">
        <v>76</v>
      </c>
      <c r="T59" s="11"/>
      <c r="U59" s="11"/>
      <c r="V59" s="11"/>
      <c r="W59" s="11"/>
      <c r="X59" s="24">
        <f t="shared" si="6"/>
        <v>0.14874999999999999</v>
      </c>
      <c r="Y59" s="24">
        <f t="shared" si="7"/>
        <v>6.2500000000000001E-4</v>
      </c>
      <c r="Z59" s="13"/>
      <c r="AA59" s="13"/>
      <c r="AB59" s="13"/>
    </row>
    <row r="60" spans="1:28" s="3" customFormat="1" ht="26" x14ac:dyDescent="0.15">
      <c r="A60" s="4" t="s">
        <v>34</v>
      </c>
      <c r="B60" s="4" t="s">
        <v>36</v>
      </c>
      <c r="C60" s="4" t="s">
        <v>58</v>
      </c>
      <c r="D60" s="4">
        <v>4218</v>
      </c>
      <c r="E60" s="4">
        <v>29</v>
      </c>
      <c r="F60" s="4" t="s">
        <v>27</v>
      </c>
      <c r="G60" s="5" t="s">
        <v>47</v>
      </c>
      <c r="H60" s="4">
        <v>4852</v>
      </c>
      <c r="I60" s="4">
        <v>27</v>
      </c>
      <c r="J60" s="5" t="s">
        <v>84</v>
      </c>
      <c r="K60" s="12">
        <f t="shared" si="5"/>
        <v>4218</v>
      </c>
      <c r="L60" s="5" t="s">
        <v>85</v>
      </c>
      <c r="M60" s="5">
        <v>4660</v>
      </c>
      <c r="N60" s="5">
        <v>4470</v>
      </c>
      <c r="O60" s="5">
        <f t="shared" si="3"/>
        <v>287</v>
      </c>
      <c r="P60" s="12">
        <f t="shared" si="4"/>
        <v>98.762341001011109</v>
      </c>
      <c r="Q60" s="4">
        <v>238</v>
      </c>
      <c r="R60" s="4">
        <v>40</v>
      </c>
      <c r="S60" s="6" t="s">
        <v>76</v>
      </c>
      <c r="T60" s="11"/>
      <c r="U60" s="11"/>
      <c r="V60" s="11"/>
      <c r="W60" s="11"/>
      <c r="X60" s="24">
        <f t="shared" si="6"/>
        <v>0.14874999999999999</v>
      </c>
      <c r="Y60" s="24">
        <f t="shared" si="7"/>
        <v>6.2500000000000001E-4</v>
      </c>
      <c r="Z60" s="13"/>
      <c r="AA60" s="13"/>
      <c r="AB60" s="13"/>
    </row>
    <row r="61" spans="1:28" s="3" customFormat="1" ht="26" x14ac:dyDescent="0.15">
      <c r="A61" s="4" t="s">
        <v>34</v>
      </c>
      <c r="B61" s="4" t="s">
        <v>36</v>
      </c>
      <c r="C61" s="4" t="s">
        <v>58</v>
      </c>
      <c r="D61" s="4">
        <v>4218</v>
      </c>
      <c r="E61" s="4">
        <v>29</v>
      </c>
      <c r="F61" s="4" t="s">
        <v>29</v>
      </c>
      <c r="G61" s="5" t="s">
        <v>47</v>
      </c>
      <c r="H61" s="4">
        <v>4898</v>
      </c>
      <c r="I61" s="4">
        <v>27</v>
      </c>
      <c r="J61" s="5" t="s">
        <v>84</v>
      </c>
      <c r="K61" s="12">
        <f t="shared" si="5"/>
        <v>4218</v>
      </c>
      <c r="L61" s="5" t="s">
        <v>85</v>
      </c>
      <c r="M61" s="5">
        <v>4660</v>
      </c>
      <c r="N61" s="5">
        <v>4470</v>
      </c>
      <c r="O61" s="5">
        <f t="shared" si="3"/>
        <v>333</v>
      </c>
      <c r="P61" s="12">
        <f t="shared" si="4"/>
        <v>98.762341001011109</v>
      </c>
      <c r="Q61" s="4">
        <v>284</v>
      </c>
      <c r="R61" s="4">
        <v>40</v>
      </c>
      <c r="S61" s="6" t="s">
        <v>76</v>
      </c>
      <c r="T61" s="11"/>
      <c r="U61" s="11"/>
      <c r="V61" s="11"/>
      <c r="W61" s="11"/>
      <c r="X61" s="24">
        <f t="shared" si="6"/>
        <v>0.17749999999999999</v>
      </c>
      <c r="Y61" s="24">
        <f t="shared" si="7"/>
        <v>6.2500000000000001E-4</v>
      </c>
      <c r="Z61" s="13"/>
      <c r="AA61" s="13"/>
      <c r="AB61" s="13"/>
    </row>
    <row r="62" spans="1:28" s="3" customFormat="1" ht="26" x14ac:dyDescent="0.15">
      <c r="A62" s="4" t="s">
        <v>34</v>
      </c>
      <c r="B62" s="4" t="s">
        <v>36</v>
      </c>
      <c r="C62" s="4" t="s">
        <v>58</v>
      </c>
      <c r="D62" s="4">
        <v>4218</v>
      </c>
      <c r="E62" s="4">
        <v>29</v>
      </c>
      <c r="F62" s="4" t="s">
        <v>35</v>
      </c>
      <c r="G62" s="5" t="s">
        <v>47</v>
      </c>
      <c r="H62" s="4">
        <v>4886</v>
      </c>
      <c r="I62" s="4">
        <v>29</v>
      </c>
      <c r="J62" s="5" t="s">
        <v>84</v>
      </c>
      <c r="K62" s="12">
        <f t="shared" si="5"/>
        <v>4218</v>
      </c>
      <c r="L62" s="5" t="s">
        <v>85</v>
      </c>
      <c r="M62" s="5">
        <v>4660</v>
      </c>
      <c r="N62" s="5">
        <v>4470</v>
      </c>
      <c r="O62" s="5">
        <f t="shared" si="3"/>
        <v>321</v>
      </c>
      <c r="P62" s="12">
        <f t="shared" si="4"/>
        <v>99.327740334712132</v>
      </c>
      <c r="Q62" s="4">
        <v>272</v>
      </c>
      <c r="R62" s="4">
        <v>42</v>
      </c>
      <c r="S62" s="6" t="s">
        <v>76</v>
      </c>
      <c r="T62" s="11"/>
      <c r="U62" s="11"/>
      <c r="V62" s="11"/>
      <c r="W62" s="11"/>
      <c r="X62" s="24">
        <f t="shared" si="6"/>
        <v>0.15419501133786848</v>
      </c>
      <c r="Y62" s="24">
        <f t="shared" si="7"/>
        <v>5.6689342403628119E-4</v>
      </c>
      <c r="Z62" s="13"/>
      <c r="AA62" s="13"/>
      <c r="AB62" s="13"/>
    </row>
    <row r="63" spans="1:28" s="3" customFormat="1" ht="26" x14ac:dyDescent="0.15">
      <c r="A63" s="4" t="s">
        <v>34</v>
      </c>
      <c r="B63" s="4" t="s">
        <v>36</v>
      </c>
      <c r="C63" s="4" t="s">
        <v>58</v>
      </c>
      <c r="D63" s="4">
        <v>4218</v>
      </c>
      <c r="E63" s="4">
        <v>29</v>
      </c>
      <c r="F63" s="4" t="s">
        <v>31</v>
      </c>
      <c r="G63" s="5" t="s">
        <v>47</v>
      </c>
      <c r="H63" s="4">
        <v>4854</v>
      </c>
      <c r="I63" s="4">
        <v>29</v>
      </c>
      <c r="J63" s="5" t="s">
        <v>84</v>
      </c>
      <c r="K63" s="12">
        <f t="shared" si="5"/>
        <v>4218</v>
      </c>
      <c r="L63" s="5" t="s">
        <v>85</v>
      </c>
      <c r="M63" s="5">
        <v>4660</v>
      </c>
      <c r="N63" s="5">
        <v>4470</v>
      </c>
      <c r="O63" s="5">
        <f t="shared" si="3"/>
        <v>289</v>
      </c>
      <c r="P63" s="12">
        <f t="shared" si="4"/>
        <v>99.327740334712132</v>
      </c>
      <c r="Q63" s="4">
        <v>240</v>
      </c>
      <c r="R63" s="4">
        <v>42</v>
      </c>
      <c r="S63" s="6" t="s">
        <v>76</v>
      </c>
      <c r="T63" s="11"/>
      <c r="U63" s="11"/>
      <c r="V63" s="11"/>
      <c r="W63" s="11"/>
      <c r="X63" s="24">
        <f t="shared" si="6"/>
        <v>0.1360544217687075</v>
      </c>
      <c r="Y63" s="24">
        <f t="shared" si="7"/>
        <v>5.6689342403628119E-4</v>
      </c>
      <c r="Z63" s="13"/>
      <c r="AA63" s="13"/>
      <c r="AB63" s="13"/>
    </row>
    <row r="64" spans="1:28" s="3" customFormat="1" ht="26" x14ac:dyDescent="0.15">
      <c r="A64" s="14" t="s">
        <v>54</v>
      </c>
      <c r="B64" s="14" t="s">
        <v>8</v>
      </c>
      <c r="C64" s="14" t="s">
        <v>46</v>
      </c>
      <c r="D64" s="14">
        <v>8472</v>
      </c>
      <c r="E64" s="14">
        <v>35</v>
      </c>
      <c r="F64" s="14" t="s">
        <v>9</v>
      </c>
      <c r="G64" s="15" t="s">
        <v>55</v>
      </c>
      <c r="H64" s="14">
        <v>9526</v>
      </c>
      <c r="I64" s="14">
        <v>34</v>
      </c>
      <c r="J64" s="15" t="s">
        <v>56</v>
      </c>
      <c r="K64" s="16">
        <f t="shared" si="5"/>
        <v>8472</v>
      </c>
      <c r="L64" s="15" t="s">
        <v>57</v>
      </c>
      <c r="M64" s="15">
        <v>8910</v>
      </c>
      <c r="N64" s="15">
        <v>8769</v>
      </c>
      <c r="O64" s="12">
        <f t="shared" si="3"/>
        <v>686.5</v>
      </c>
      <c r="P64" s="12">
        <f t="shared" si="4"/>
        <v>78.270364762149924</v>
      </c>
      <c r="Q64" s="14">
        <v>681</v>
      </c>
      <c r="R64" s="14">
        <v>49</v>
      </c>
      <c r="S64" s="17" t="s">
        <v>50</v>
      </c>
      <c r="T64" s="11"/>
      <c r="U64" s="11"/>
      <c r="V64" s="11"/>
      <c r="W64" s="11"/>
      <c r="X64" s="25">
        <f t="shared" si="6"/>
        <v>0.28363182007496879</v>
      </c>
      <c r="Y64" s="25">
        <f t="shared" si="7"/>
        <v>4.1649312786339022E-4</v>
      </c>
      <c r="Z64" s="13"/>
      <c r="AA64" s="13"/>
      <c r="AB64" s="13"/>
    </row>
    <row r="65" spans="1:28" s="3" customFormat="1" ht="26" x14ac:dyDescent="0.15">
      <c r="A65" s="14" t="s">
        <v>37</v>
      </c>
      <c r="B65" s="14" t="s">
        <v>38</v>
      </c>
      <c r="C65" s="14" t="s">
        <v>46</v>
      </c>
      <c r="D65" s="14">
        <v>8962</v>
      </c>
      <c r="E65" s="14">
        <v>32</v>
      </c>
      <c r="F65" s="14" t="s">
        <v>39</v>
      </c>
      <c r="G65" s="15" t="s">
        <v>47</v>
      </c>
      <c r="H65" s="14">
        <v>9908</v>
      </c>
      <c r="I65" s="14">
        <v>33</v>
      </c>
      <c r="J65" s="15" t="s">
        <v>48</v>
      </c>
      <c r="K65" s="16">
        <f t="shared" si="5"/>
        <v>8962</v>
      </c>
      <c r="L65" s="15" t="s">
        <v>49</v>
      </c>
      <c r="M65" s="15">
        <v>9406</v>
      </c>
      <c r="N65" s="15">
        <v>9250</v>
      </c>
      <c r="O65" s="12">
        <f t="shared" si="3"/>
        <v>580</v>
      </c>
      <c r="P65" s="12">
        <f t="shared" si="4"/>
        <v>84.693565280958623</v>
      </c>
      <c r="Q65" s="14">
        <v>576</v>
      </c>
      <c r="R65" s="14">
        <v>52</v>
      </c>
      <c r="S65" s="17" t="s">
        <v>50</v>
      </c>
      <c r="T65" s="11"/>
      <c r="U65" s="11"/>
      <c r="V65" s="11"/>
      <c r="W65" s="11"/>
      <c r="X65" s="25">
        <f t="shared" si="6"/>
        <v>0.21301775147928995</v>
      </c>
      <c r="Y65" s="25">
        <f t="shared" si="7"/>
        <v>3.6982248520710064E-4</v>
      </c>
      <c r="Z65" s="13"/>
      <c r="AA65" s="13"/>
      <c r="AB65" s="13"/>
    </row>
    <row r="66" spans="1:28" s="3" customFormat="1" ht="26" x14ac:dyDescent="0.15">
      <c r="A66" s="14" t="s">
        <v>37</v>
      </c>
      <c r="B66" s="14" t="s">
        <v>40</v>
      </c>
      <c r="C66" s="14" t="s">
        <v>46</v>
      </c>
      <c r="D66" s="14">
        <v>9359</v>
      </c>
      <c r="E66" s="14">
        <v>28</v>
      </c>
      <c r="F66" s="14" t="s">
        <v>41</v>
      </c>
      <c r="G66" s="15" t="s">
        <v>51</v>
      </c>
      <c r="H66" s="14">
        <v>10154</v>
      </c>
      <c r="I66" s="14">
        <v>34</v>
      </c>
      <c r="J66" s="15" t="s">
        <v>52</v>
      </c>
      <c r="K66" s="16">
        <f t="shared" si="5"/>
        <v>9359</v>
      </c>
      <c r="L66" s="15" t="s">
        <v>53</v>
      </c>
      <c r="M66" s="15">
        <v>9768</v>
      </c>
      <c r="N66" s="15">
        <v>9615</v>
      </c>
      <c r="O66" s="12">
        <f t="shared" si="3"/>
        <v>462.5</v>
      </c>
      <c r="P66" s="12">
        <f t="shared" si="4"/>
        <v>83.715291315266896</v>
      </c>
      <c r="Q66" s="14">
        <v>466</v>
      </c>
      <c r="R66" s="14">
        <v>54</v>
      </c>
      <c r="S66" s="17" t="s">
        <v>50</v>
      </c>
      <c r="T66" s="11"/>
      <c r="U66" s="11"/>
      <c r="V66" s="11"/>
      <c r="W66" s="11"/>
      <c r="X66" s="25">
        <f t="shared" si="6"/>
        <v>0.15980795610425241</v>
      </c>
      <c r="Y66" s="25">
        <f t="shared" si="7"/>
        <v>3.4293552812071328E-4</v>
      </c>
      <c r="Z66" s="13"/>
      <c r="AA66" s="13"/>
      <c r="AB66" s="13"/>
    </row>
    <row r="67" spans="1:28" s="3" customFormat="1" ht="26" x14ac:dyDescent="0.15">
      <c r="A67" s="14" t="s">
        <v>54</v>
      </c>
      <c r="B67" s="14" t="s">
        <v>4</v>
      </c>
      <c r="C67" s="14" t="s">
        <v>46</v>
      </c>
      <c r="D67" s="14">
        <v>9559</v>
      </c>
      <c r="E67" s="14">
        <v>39</v>
      </c>
      <c r="F67" s="14" t="s">
        <v>5</v>
      </c>
      <c r="G67" s="14" t="s">
        <v>58</v>
      </c>
      <c r="H67" s="14">
        <v>9508</v>
      </c>
      <c r="I67" s="14">
        <v>43</v>
      </c>
      <c r="J67" s="15" t="s">
        <v>59</v>
      </c>
      <c r="K67" s="16">
        <f t="shared" si="5"/>
        <v>9559</v>
      </c>
      <c r="L67" s="15" t="s">
        <v>60</v>
      </c>
      <c r="M67" s="15">
        <v>10060</v>
      </c>
      <c r="N67" s="15">
        <v>9829</v>
      </c>
      <c r="O67" s="12">
        <f t="shared" si="3"/>
        <v>-436.5</v>
      </c>
      <c r="P67" s="12">
        <f t="shared" si="4"/>
        <v>123.24467534137123</v>
      </c>
      <c r="Q67" s="14">
        <v>-445</v>
      </c>
      <c r="R67" s="14">
        <v>89</v>
      </c>
      <c r="S67" s="17" t="s">
        <v>50</v>
      </c>
      <c r="T67" s="11"/>
      <c r="U67" s="11"/>
      <c r="V67" s="11"/>
      <c r="W67" s="11"/>
      <c r="X67" s="25">
        <f t="shared" si="6"/>
        <v>-5.6179775280898875E-2</v>
      </c>
      <c r="Y67" s="25">
        <f t="shared" si="7"/>
        <v>1.2624668602449185E-4</v>
      </c>
      <c r="Z67" s="13"/>
      <c r="AA67" s="13"/>
      <c r="AB67" s="13"/>
    </row>
    <row r="68" spans="1:28" s="3" customFormat="1" ht="26" x14ac:dyDescent="0.15">
      <c r="A68" s="14" t="s">
        <v>54</v>
      </c>
      <c r="B68" s="14" t="s">
        <v>6</v>
      </c>
      <c r="C68" s="14" t="s">
        <v>46</v>
      </c>
      <c r="D68" s="14">
        <v>9989</v>
      </c>
      <c r="E68" s="14">
        <v>41</v>
      </c>
      <c r="F68" s="14" t="s">
        <v>7</v>
      </c>
      <c r="G68" s="14" t="s">
        <v>61</v>
      </c>
      <c r="H68" s="14">
        <v>10256</v>
      </c>
      <c r="I68" s="14">
        <v>31</v>
      </c>
      <c r="J68" s="15" t="s">
        <v>62</v>
      </c>
      <c r="K68" s="16">
        <f t="shared" si="5"/>
        <v>9989</v>
      </c>
      <c r="L68" s="15" t="s">
        <v>63</v>
      </c>
      <c r="M68" s="15">
        <v>11479</v>
      </c>
      <c r="N68" s="15">
        <v>10102</v>
      </c>
      <c r="O68" s="12">
        <f t="shared" si="3"/>
        <v>-534.5</v>
      </c>
      <c r="P68" s="12">
        <f t="shared" si="4"/>
        <v>689.19754062242566</v>
      </c>
      <c r="Q68" s="14">
        <v>-137</v>
      </c>
      <c r="R68" s="14">
        <v>53</v>
      </c>
      <c r="S68" s="17" t="s">
        <v>50</v>
      </c>
      <c r="T68" s="11"/>
      <c r="U68" s="11"/>
      <c r="V68" s="11"/>
      <c r="W68" s="11"/>
      <c r="X68" s="25">
        <f t="shared" si="6"/>
        <v>-4.8771804912780353E-2</v>
      </c>
      <c r="Y68" s="25">
        <f t="shared" si="7"/>
        <v>3.5599857600569594E-4</v>
      </c>
      <c r="Z68" s="13"/>
      <c r="AA68" s="13"/>
      <c r="AB68" s="13"/>
    </row>
    <row r="70" spans="1:28" x14ac:dyDescent="0.15">
      <c r="A70" s="8" t="s">
        <v>139</v>
      </c>
      <c r="R70" s="3"/>
    </row>
    <row r="71" spans="1:28" ht="15" x14ac:dyDescent="0.15">
      <c r="A71" s="9" t="s">
        <v>140</v>
      </c>
    </row>
    <row r="72" spans="1:28" ht="15" x14ac:dyDescent="0.15">
      <c r="A72" s="9" t="s">
        <v>141</v>
      </c>
    </row>
    <row r="73" spans="1:28" ht="15" x14ac:dyDescent="0.15">
      <c r="A73" s="9" t="s">
        <v>142</v>
      </c>
    </row>
    <row r="74" spans="1:28" ht="15" x14ac:dyDescent="0.15">
      <c r="A74" s="9" t="s">
        <v>143</v>
      </c>
    </row>
    <row r="75" spans="1:28" ht="15" x14ac:dyDescent="0.15">
      <c r="A75" s="9" t="s">
        <v>144</v>
      </c>
    </row>
  </sheetData>
  <sortState ref="A6:O68">
    <sortCondition ref="K6:K68"/>
  </sortState>
  <mergeCells count="3">
    <mergeCell ref="T4:W4"/>
    <mergeCell ref="Z4:AE4"/>
    <mergeCell ref="O3:P4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P6" sqref="P6"/>
    </sheetView>
  </sheetViews>
  <sheetFormatPr baseColWidth="10" defaultColWidth="7.5" defaultRowHeight="13" x14ac:dyDescent="0.15"/>
  <cols>
    <col min="1" max="1" width="14.83203125" style="32" customWidth="1"/>
    <col min="2" max="2" width="14.6640625" style="32" bestFit="1" customWidth="1"/>
    <col min="3" max="3" width="14.6640625" style="32" customWidth="1"/>
    <col min="4" max="4" width="9.6640625" style="32" bestFit="1" customWidth="1"/>
    <col min="5" max="5" width="13.33203125" style="32" bestFit="1" customWidth="1"/>
    <col min="6" max="16384" width="7.5" style="32"/>
  </cols>
  <sheetData>
    <row r="1" spans="1:16" s="42" customFormat="1" ht="24" customHeight="1" x14ac:dyDescent="0.2">
      <c r="A1" s="41" t="s">
        <v>138</v>
      </c>
      <c r="H1" s="43"/>
    </row>
    <row r="2" spans="1:16" s="41" customFormat="1" ht="24" customHeight="1" x14ac:dyDescent="0.2">
      <c r="A2" s="41" t="s">
        <v>216</v>
      </c>
      <c r="H2" s="45"/>
    </row>
    <row r="3" spans="1:16" s="41" customFormat="1" ht="24" customHeight="1" x14ac:dyDescent="0.2">
      <c r="A3" s="41" t="s">
        <v>217</v>
      </c>
      <c r="H3" s="45"/>
    </row>
    <row r="4" spans="1:16" s="30" customFormat="1" ht="82" customHeight="1" x14ac:dyDescent="0.15">
      <c r="A4" s="34" t="s">
        <v>201</v>
      </c>
      <c r="B4" s="40" t="s">
        <v>202</v>
      </c>
      <c r="C4" s="35" t="s">
        <v>203</v>
      </c>
      <c r="D4" s="34" t="s">
        <v>204</v>
      </c>
      <c r="E4" s="40" t="s">
        <v>205</v>
      </c>
      <c r="F4" s="23" t="s">
        <v>206</v>
      </c>
      <c r="G4" s="23" t="s">
        <v>207</v>
      </c>
      <c r="H4" s="36" t="s">
        <v>210</v>
      </c>
      <c r="I4" s="36" t="s">
        <v>156</v>
      </c>
      <c r="J4" s="36" t="s">
        <v>157</v>
      </c>
      <c r="K4" s="23" t="s">
        <v>208</v>
      </c>
      <c r="L4" s="23" t="s">
        <v>209</v>
      </c>
      <c r="M4" s="36" t="s">
        <v>158</v>
      </c>
      <c r="N4" s="36" t="s">
        <v>159</v>
      </c>
      <c r="O4" s="36" t="s">
        <v>160</v>
      </c>
      <c r="P4" s="31"/>
    </row>
    <row r="5" spans="1:16" s="62" customFormat="1" ht="82" customHeight="1" x14ac:dyDescent="0.15">
      <c r="A5" s="63" t="s">
        <v>211</v>
      </c>
      <c r="B5" s="57"/>
      <c r="C5" s="58"/>
      <c r="D5" s="56"/>
      <c r="E5" s="57"/>
      <c r="F5" s="59"/>
      <c r="G5" s="59"/>
      <c r="H5" s="60"/>
      <c r="I5" s="60"/>
      <c r="J5" s="60"/>
      <c r="K5" s="59"/>
      <c r="L5" s="59"/>
      <c r="M5" s="60"/>
      <c r="N5" s="60"/>
      <c r="O5" s="60"/>
      <c r="P5" s="61"/>
    </row>
    <row r="6" spans="1:16" x14ac:dyDescent="0.15">
      <c r="A6" s="64" t="s">
        <v>177</v>
      </c>
      <c r="B6" s="64" t="s">
        <v>161</v>
      </c>
      <c r="C6" s="64" t="s">
        <v>162</v>
      </c>
      <c r="D6" s="64">
        <v>3738</v>
      </c>
      <c r="E6" s="64">
        <v>29</v>
      </c>
      <c r="F6" s="54">
        <f>D6/E6/E6</f>
        <v>4.4447086801426874</v>
      </c>
      <c r="G6" s="54">
        <f>1/E6/E6</f>
        <v>1.1890606420927466E-3</v>
      </c>
      <c r="H6" s="55">
        <f>F11/G11</f>
        <v>3968.8754953764869</v>
      </c>
      <c r="I6" s="38">
        <f>SQRT(1/G11)</f>
        <v>14.229309528917733</v>
      </c>
      <c r="J6" s="38">
        <f>SQRT(M11/(COUNT(D6:D9)-1)/G11)</f>
        <v>107.92201225397562</v>
      </c>
      <c r="K6" s="37">
        <f>POWER(D6-$H$6,2)</f>
        <v>53303.494365338236</v>
      </c>
      <c r="L6" s="37">
        <f>POWER(E6,2)</f>
        <v>841</v>
      </c>
      <c r="M6" s="37">
        <f>K6/L6</f>
        <v>63.381087235836191</v>
      </c>
      <c r="N6" s="65">
        <f>SUM(M6:M9)</f>
        <v>172.57332632253545</v>
      </c>
      <c r="O6" s="37">
        <v>7.81</v>
      </c>
      <c r="P6" s="32" t="s">
        <v>218</v>
      </c>
    </row>
    <row r="7" spans="1:16" x14ac:dyDescent="0.15">
      <c r="A7" s="64" t="s">
        <v>178</v>
      </c>
      <c r="B7" s="64" t="s">
        <v>161</v>
      </c>
      <c r="C7" s="64" t="s">
        <v>162</v>
      </c>
      <c r="D7" s="64">
        <v>4242</v>
      </c>
      <c r="E7" s="64">
        <v>29</v>
      </c>
      <c r="F7" s="54">
        <f>D7/E7/E7</f>
        <v>5.0439952437574318</v>
      </c>
      <c r="G7" s="54">
        <f>1/E7/E7</f>
        <v>1.1890606420927466E-3</v>
      </c>
      <c r="H7" s="54"/>
      <c r="I7" s="37"/>
      <c r="J7" s="37"/>
      <c r="K7" s="37">
        <f>POWER(D7-$H$6,2)</f>
        <v>74596.995025839409</v>
      </c>
      <c r="L7" s="37">
        <f>POWER(E7,2)</f>
        <v>841</v>
      </c>
      <c r="M7" s="37">
        <f>K7/L7</f>
        <v>88.700350803614043</v>
      </c>
      <c r="N7" s="37"/>
      <c r="O7" s="37"/>
    </row>
    <row r="8" spans="1:16" x14ac:dyDescent="0.15">
      <c r="A8" s="64" t="s">
        <v>179</v>
      </c>
      <c r="B8" s="64" t="s">
        <v>161</v>
      </c>
      <c r="C8" s="64" t="s">
        <v>162</v>
      </c>
      <c r="D8" s="64">
        <v>4043</v>
      </c>
      <c r="E8" s="64">
        <v>29</v>
      </c>
      <c r="F8" s="54">
        <f>D8/E8/E8</f>
        <v>4.8073721759809755</v>
      </c>
      <c r="G8" s="54">
        <f>1/E8/E8</f>
        <v>1.1890606420927466E-3</v>
      </c>
      <c r="H8" s="54"/>
      <c r="I8" s="37"/>
      <c r="J8" s="37"/>
      <c r="K8" s="37">
        <f>POWER(D8-$H$6,2)</f>
        <v>5494.4421856812114</v>
      </c>
      <c r="L8" s="37">
        <f>POWER(E8,2)</f>
        <v>841</v>
      </c>
      <c r="M8" s="37">
        <f>K8/L8</f>
        <v>6.5332249532475757</v>
      </c>
      <c r="N8" s="37"/>
      <c r="O8" s="37"/>
    </row>
    <row r="9" spans="1:16" x14ac:dyDescent="0.15">
      <c r="A9" s="64" t="s">
        <v>180</v>
      </c>
      <c r="B9" s="64" t="s">
        <v>161</v>
      </c>
      <c r="C9" s="64" t="s">
        <v>162</v>
      </c>
      <c r="D9" s="64">
        <v>3868</v>
      </c>
      <c r="E9" s="64">
        <v>27</v>
      </c>
      <c r="F9" s="54">
        <f>D9/E9/E9</f>
        <v>5.3058984910836768</v>
      </c>
      <c r="G9" s="54">
        <f>1/E9/E9</f>
        <v>1.3717421124828531E-3</v>
      </c>
      <c r="H9" s="54"/>
      <c r="I9" s="37"/>
      <c r="J9" s="37"/>
      <c r="K9" s="37">
        <f>POWER(D9-$H$6,2)</f>
        <v>10175.865567451634</v>
      </c>
      <c r="L9" s="37">
        <f>POWER(E9,2)</f>
        <v>729</v>
      </c>
      <c r="M9" s="37">
        <f>K9/L9</f>
        <v>13.958663329837632</v>
      </c>
      <c r="N9" s="37"/>
      <c r="O9" s="37"/>
    </row>
    <row r="10" spans="1:16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6" x14ac:dyDescent="0.15">
      <c r="A11" s="37"/>
      <c r="B11" s="37"/>
      <c r="C11" s="37"/>
      <c r="D11" s="37"/>
      <c r="E11" s="37"/>
      <c r="F11" s="37">
        <f>SUM(F6:F9)</f>
        <v>19.601974590964772</v>
      </c>
      <c r="G11" s="37">
        <f>SUM(G6:G9)</f>
        <v>4.9389240387610932E-3</v>
      </c>
      <c r="H11" s="37"/>
      <c r="I11" s="37"/>
      <c r="J11" s="37"/>
      <c r="K11" s="37">
        <f>SUM(K6:K10)</f>
        <v>143570.79714431049</v>
      </c>
      <c r="L11" s="37">
        <f>SUM(L6:L10)</f>
        <v>3252</v>
      </c>
      <c r="M11" s="37">
        <f>SUM(M6:M9)</f>
        <v>172.57332632253545</v>
      </c>
      <c r="N11" s="37"/>
      <c r="O11" s="37"/>
    </row>
    <row r="12" spans="1:16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6" x14ac:dyDescent="0.15">
      <c r="A13" s="64" t="s">
        <v>181</v>
      </c>
      <c r="B13" s="64" t="s">
        <v>161</v>
      </c>
      <c r="C13" s="64" t="s">
        <v>163</v>
      </c>
      <c r="D13" s="64">
        <v>3359</v>
      </c>
      <c r="E13" s="64">
        <v>29</v>
      </c>
      <c r="F13" s="37">
        <f>D13/E13/E13</f>
        <v>3.9940546967895365</v>
      </c>
      <c r="G13" s="37">
        <f>1/E13/E13</f>
        <v>1.1890606420927466E-3</v>
      </c>
      <c r="H13" s="38">
        <f>F18/G18</f>
        <v>3456.8269484808461</v>
      </c>
      <c r="I13" s="38">
        <f>SQRT(1/G18)</f>
        <v>14.229309528917733</v>
      </c>
      <c r="J13" s="38">
        <f>SQRT(M18/(COUNT(D13:D16)-1)/G18)</f>
        <v>184.34973108485198</v>
      </c>
      <c r="K13" s="37">
        <f>POWER(D13-$H$13,2)</f>
        <v>9570.1118490741192</v>
      </c>
      <c r="L13" s="37">
        <f>POWER(E13,2)</f>
        <v>841</v>
      </c>
      <c r="M13" s="37">
        <f>K13/L13</f>
        <v>11.379443340159476</v>
      </c>
      <c r="N13" s="65">
        <f>SUM(M13:M16)</f>
        <v>503.54538300475787</v>
      </c>
      <c r="O13" s="37">
        <v>7.81</v>
      </c>
    </row>
    <row r="14" spans="1:16" x14ac:dyDescent="0.15">
      <c r="A14" s="64" t="s">
        <v>182</v>
      </c>
      <c r="B14" s="64" t="s">
        <v>161</v>
      </c>
      <c r="C14" s="64" t="s">
        <v>163</v>
      </c>
      <c r="D14" s="64">
        <v>3340</v>
      </c>
      <c r="E14" s="64">
        <v>29</v>
      </c>
      <c r="F14" s="37">
        <f>D14/E14/E14</f>
        <v>3.971462544589774</v>
      </c>
      <c r="G14" s="37">
        <f>1/E14/E14</f>
        <v>1.1890606420927466E-3</v>
      </c>
      <c r="H14" s="37"/>
      <c r="I14" s="37"/>
      <c r="J14" s="37"/>
      <c r="K14" s="37">
        <f>POWER(D14-$H$13,2)</f>
        <v>13648.535891346271</v>
      </c>
      <c r="L14" s="37">
        <f>POWER(E14,2)</f>
        <v>841</v>
      </c>
      <c r="M14" s="37">
        <f>K14/L14</f>
        <v>16.228936850590095</v>
      </c>
      <c r="N14" s="37"/>
      <c r="O14" s="37"/>
    </row>
    <row r="15" spans="1:16" x14ac:dyDescent="0.15">
      <c r="A15" s="64" t="s">
        <v>183</v>
      </c>
      <c r="B15" s="64" t="s">
        <v>161</v>
      </c>
      <c r="C15" s="64" t="s">
        <v>163</v>
      </c>
      <c r="D15" s="64">
        <v>3947</v>
      </c>
      <c r="E15" s="64">
        <v>27</v>
      </c>
      <c r="F15" s="37">
        <f>D15/E15/E15</f>
        <v>5.4142661179698219</v>
      </c>
      <c r="G15" s="37">
        <f>1/E15/E15</f>
        <v>1.3717421124828531E-3</v>
      </c>
      <c r="H15" s="37"/>
      <c r="I15" s="37"/>
      <c r="J15" s="37"/>
      <c r="K15" s="37">
        <f>POWER(D15-$H$13,2)</f>
        <v>240269.62043559909</v>
      </c>
      <c r="L15" s="37">
        <f>POWER(E15,2)</f>
        <v>729</v>
      </c>
      <c r="M15" s="37">
        <f>K15/L15</f>
        <v>329.58795670178205</v>
      </c>
      <c r="N15" s="37"/>
      <c r="O15" s="37"/>
    </row>
    <row r="16" spans="1:16" x14ac:dyDescent="0.15">
      <c r="A16" s="64" t="s">
        <v>184</v>
      </c>
      <c r="B16" s="64" t="s">
        <v>161</v>
      </c>
      <c r="C16" s="64" t="s">
        <v>163</v>
      </c>
      <c r="D16" s="64">
        <v>3106</v>
      </c>
      <c r="E16" s="64">
        <v>29</v>
      </c>
      <c r="F16" s="37">
        <f>D16/E16/E16</f>
        <v>3.6932223543400711</v>
      </c>
      <c r="G16" s="37">
        <f>1/E16/E16</f>
        <v>1.1890606420927466E-3</v>
      </c>
      <c r="H16" s="37"/>
      <c r="I16" s="37"/>
      <c r="J16" s="37"/>
      <c r="K16" s="37">
        <f>POWER(D16-$H$13,2)</f>
        <v>123079.54778038226</v>
      </c>
      <c r="L16" s="37">
        <f>POWER(E16,2)</f>
        <v>841</v>
      </c>
      <c r="M16" s="37">
        <f>K16/L16</f>
        <v>146.34904611222623</v>
      </c>
      <c r="N16" s="37"/>
      <c r="O16" s="37"/>
    </row>
    <row r="17" spans="1:16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6" x14ac:dyDescent="0.15">
      <c r="A18" s="37"/>
      <c r="B18" s="37"/>
      <c r="C18" s="37"/>
      <c r="D18" s="37"/>
      <c r="E18" s="37"/>
      <c r="F18" s="37">
        <f>SUM(F13:F16)</f>
        <v>17.073005713689206</v>
      </c>
      <c r="G18" s="37">
        <f>SUM(G13:G16)</f>
        <v>4.9389240387610932E-3</v>
      </c>
      <c r="H18" s="37"/>
      <c r="I18" s="37"/>
      <c r="J18" s="37"/>
      <c r="K18" s="37">
        <f>SUM(K13:K17)</f>
        <v>386567.81595640176</v>
      </c>
      <c r="L18" s="37">
        <f>SUM(L13:L17)</f>
        <v>3252</v>
      </c>
      <c r="M18" s="37">
        <f>SUM(M13:M16)</f>
        <v>503.54538300475787</v>
      </c>
      <c r="N18" s="37"/>
      <c r="O18" s="37"/>
    </row>
    <row r="19" spans="1:16" s="62" customFormat="1" ht="82" customHeight="1" x14ac:dyDescent="0.15">
      <c r="A19" s="63" t="s">
        <v>212</v>
      </c>
      <c r="B19" s="57"/>
      <c r="C19" s="58"/>
      <c r="D19" s="56"/>
      <c r="E19" s="57"/>
      <c r="F19" s="59"/>
      <c r="G19" s="59"/>
      <c r="H19" s="60"/>
      <c r="I19" s="60"/>
      <c r="J19" s="60"/>
      <c r="K19" s="59"/>
      <c r="L19" s="59"/>
      <c r="M19" s="60"/>
      <c r="N19" s="60"/>
      <c r="O19" s="60"/>
      <c r="P19" s="61"/>
    </row>
    <row r="20" spans="1:16" x14ac:dyDescent="0.15">
      <c r="A20" s="64" t="s">
        <v>185</v>
      </c>
      <c r="B20" s="64" t="s">
        <v>164</v>
      </c>
      <c r="C20" s="64" t="s">
        <v>163</v>
      </c>
      <c r="D20" s="64">
        <v>4218</v>
      </c>
      <c r="E20" s="64">
        <v>29</v>
      </c>
      <c r="F20" s="37">
        <f>D20/E20/E20</f>
        <v>5.0154577883472049</v>
      </c>
      <c r="G20" s="37">
        <f>1/E20/E20</f>
        <v>1.1890606420927466E-3</v>
      </c>
      <c r="H20" s="38">
        <f>F25/G25</f>
        <v>4197.3111931119302</v>
      </c>
      <c r="I20" s="38">
        <f>SQRT(1/G25)</f>
        <v>13.730504461509332</v>
      </c>
      <c r="J20" s="38">
        <f>SQRT(M25/(COUNT(D20:D23)-1)/G25)</f>
        <v>11.020504727722043</v>
      </c>
      <c r="K20" s="37">
        <f>POWER(D20-$H$20,2)</f>
        <v>428.02673045184639</v>
      </c>
      <c r="L20" s="37">
        <f>POWER(E20,2)</f>
        <v>841</v>
      </c>
      <c r="M20" s="37">
        <f>K20/L20</f>
        <v>0.50894973894393147</v>
      </c>
      <c r="N20" s="65">
        <f>SUM(M20:M23)</f>
        <v>1.9326412194163094</v>
      </c>
      <c r="O20" s="37">
        <v>7.81</v>
      </c>
      <c r="P20" s="32" t="s">
        <v>213</v>
      </c>
    </row>
    <row r="21" spans="1:16" x14ac:dyDescent="0.15">
      <c r="A21" s="64" t="s">
        <v>186</v>
      </c>
      <c r="B21" s="64" t="s">
        <v>164</v>
      </c>
      <c r="C21" s="64" t="s">
        <v>163</v>
      </c>
      <c r="D21" s="64">
        <v>4182</v>
      </c>
      <c r="E21" s="64">
        <v>27</v>
      </c>
      <c r="F21" s="37">
        <f>D21/E21/E21</f>
        <v>5.7366255144032925</v>
      </c>
      <c r="G21" s="37">
        <f>1/E21/E21</f>
        <v>1.3717421124828531E-3</v>
      </c>
      <c r="H21" s="37"/>
      <c r="I21" s="37"/>
      <c r="J21" s="37"/>
      <c r="K21" s="37">
        <f>POWER(D21-$H$20,2)</f>
        <v>234.43263451081731</v>
      </c>
      <c r="L21" s="37">
        <f>POWER(E21,2)</f>
        <v>729</v>
      </c>
      <c r="M21" s="37">
        <f>K21/L21</f>
        <v>0.32158111729878919</v>
      </c>
      <c r="N21" s="37"/>
      <c r="O21" s="37"/>
    </row>
    <row r="22" spans="1:16" x14ac:dyDescent="0.15">
      <c r="A22" s="64" t="s">
        <v>187</v>
      </c>
      <c r="B22" s="64" t="s">
        <v>164</v>
      </c>
      <c r="C22" s="64" t="s">
        <v>163</v>
      </c>
      <c r="D22" s="64">
        <v>4176</v>
      </c>
      <c r="E22" s="64">
        <v>27</v>
      </c>
      <c r="F22" s="37">
        <f>D22/E22/E22</f>
        <v>5.7283950617283947</v>
      </c>
      <c r="G22" s="37">
        <f>1/E22/E22</f>
        <v>1.3717421124828531E-3</v>
      </c>
      <c r="H22" s="37"/>
      <c r="I22" s="37"/>
      <c r="J22" s="37"/>
      <c r="K22" s="37">
        <f>POWER(D22-$H$20,2)</f>
        <v>454.16695185397913</v>
      </c>
      <c r="L22" s="37">
        <f>POWER(E22,2)</f>
        <v>729</v>
      </c>
      <c r="M22" s="37">
        <f>K22/L22</f>
        <v>0.62299993395607567</v>
      </c>
      <c r="N22" s="37"/>
      <c r="O22" s="37"/>
    </row>
    <row r="23" spans="1:16" x14ac:dyDescent="0.15">
      <c r="A23" s="64" t="s">
        <v>188</v>
      </c>
      <c r="B23" s="64" t="s">
        <v>164</v>
      </c>
      <c r="C23" s="64" t="s">
        <v>163</v>
      </c>
      <c r="D23" s="64">
        <v>4216</v>
      </c>
      <c r="E23" s="64">
        <v>27</v>
      </c>
      <c r="F23" s="37">
        <f>D23/E23/E23</f>
        <v>5.7832647462277089</v>
      </c>
      <c r="G23" s="37">
        <f>1/E23/E23</f>
        <v>1.3717421124828531E-3</v>
      </c>
      <c r="H23" s="37"/>
      <c r="I23" s="37"/>
      <c r="J23" s="37"/>
      <c r="K23" s="37">
        <f>POWER(D23-$H$20,2)</f>
        <v>349.271502899567</v>
      </c>
      <c r="L23" s="37">
        <f>POWER(E23,2)</f>
        <v>729</v>
      </c>
      <c r="M23" s="37">
        <f>K23/L23</f>
        <v>0.47911042921751301</v>
      </c>
      <c r="N23" s="37"/>
      <c r="O23" s="37"/>
    </row>
    <row r="24" spans="1:16" x14ac:dyDescent="0.15">
      <c r="A24" s="37"/>
      <c r="B24" s="37"/>
      <c r="C24" s="37"/>
      <c r="D24" s="37">
        <f>STDEV(D20:D23)</f>
        <v>22.090722034374522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6" x14ac:dyDescent="0.15">
      <c r="A25" s="37"/>
      <c r="B25" s="37"/>
      <c r="C25" s="37"/>
      <c r="D25" s="37"/>
      <c r="E25" s="37"/>
      <c r="F25" s="37">
        <f>SUM(F20:F23)</f>
        <v>22.263743110706599</v>
      </c>
      <c r="G25" s="37">
        <f>SUM(G20:G23)</f>
        <v>5.3042869795413066E-3</v>
      </c>
      <c r="H25" s="37"/>
      <c r="I25" s="37"/>
      <c r="J25" s="37"/>
      <c r="K25" s="37">
        <f>SUM(K20:K24)</f>
        <v>1465.8978197162098</v>
      </c>
      <c r="L25" s="37">
        <f>SUM(L20:L24)</f>
        <v>3028</v>
      </c>
      <c r="M25" s="37">
        <f>SUM(M20:M23)</f>
        <v>1.9326412194163094</v>
      </c>
      <c r="N25" s="37"/>
      <c r="O25" s="37"/>
    </row>
    <row r="26" spans="1:16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6" x14ac:dyDescent="0.15">
      <c r="A27" s="64" t="s">
        <v>189</v>
      </c>
      <c r="B27" s="64" t="s">
        <v>164</v>
      </c>
      <c r="C27" s="64" t="s">
        <v>162</v>
      </c>
      <c r="D27" s="64">
        <v>4852</v>
      </c>
      <c r="E27" s="64">
        <v>27</v>
      </c>
      <c r="F27" s="37">
        <f>D27/E27/E27</f>
        <v>6.6556927297668036</v>
      </c>
      <c r="G27" s="37">
        <f>1/E27/E27</f>
        <v>1.3717421124828531E-3</v>
      </c>
      <c r="H27" s="38">
        <f>F32/G32</f>
        <v>4872.2503184713378</v>
      </c>
      <c r="I27" s="38">
        <f>SQRT(1/G32)</f>
        <v>13.973234195609487</v>
      </c>
      <c r="J27" s="38">
        <f>SQRT(M32/(COUNT(D27:D30)-1)/G32)</f>
        <v>11.427047520707262</v>
      </c>
      <c r="K27" s="37">
        <f>POWER(D27-$H$27,2)</f>
        <v>410.07539819060401</v>
      </c>
      <c r="L27" s="37">
        <f>POWER(E27,2)</f>
        <v>729</v>
      </c>
      <c r="M27" s="37">
        <f>K27/L27</f>
        <v>0.56251769299122634</v>
      </c>
      <c r="N27" s="65">
        <f>SUM(M27:M30)</f>
        <v>2.006298024726473</v>
      </c>
      <c r="O27" s="37">
        <v>7.81</v>
      </c>
    </row>
    <row r="28" spans="1:16" x14ac:dyDescent="0.15">
      <c r="A28" s="64" t="s">
        <v>190</v>
      </c>
      <c r="B28" s="64" t="s">
        <v>164</v>
      </c>
      <c r="C28" s="64" t="s">
        <v>162</v>
      </c>
      <c r="D28" s="64">
        <v>4898</v>
      </c>
      <c r="E28" s="64">
        <v>29</v>
      </c>
      <c r="F28" s="37">
        <f>D28/E28/E28</f>
        <v>5.8240190249702737</v>
      </c>
      <c r="G28" s="37">
        <f>1/E28/E28</f>
        <v>1.1890606420927466E-3</v>
      </c>
      <c r="H28" s="37"/>
      <c r="I28" s="37"/>
      <c r="J28" s="37"/>
      <c r="K28" s="37">
        <f>POWER(D28-$H$27,2)</f>
        <v>663.04609882752845</v>
      </c>
      <c r="L28" s="37">
        <f>POWER(E28,2)</f>
        <v>841</v>
      </c>
      <c r="M28" s="37">
        <f>K28/L28</f>
        <v>0.78840202000895176</v>
      </c>
      <c r="N28" s="37"/>
      <c r="O28" s="37"/>
    </row>
    <row r="29" spans="1:16" x14ac:dyDescent="0.15">
      <c r="A29" s="64" t="s">
        <v>191</v>
      </c>
      <c r="B29" s="64" t="s">
        <v>164</v>
      </c>
      <c r="C29" s="64" t="s">
        <v>162</v>
      </c>
      <c r="D29" s="64">
        <v>4886</v>
      </c>
      <c r="E29" s="64">
        <v>27</v>
      </c>
      <c r="F29" s="37">
        <f>D29/E29/E29</f>
        <v>6.7023319615912209</v>
      </c>
      <c r="G29" s="37">
        <f>1/E29/E29</f>
        <v>1.3717421124828531E-3</v>
      </c>
      <c r="H29" s="37"/>
      <c r="I29" s="37"/>
      <c r="J29" s="37"/>
      <c r="K29" s="37">
        <f>POWER(D29-$H$27,2)</f>
        <v>189.05374213963512</v>
      </c>
      <c r="L29" s="37">
        <f>POWER(E29,2)</f>
        <v>729</v>
      </c>
      <c r="M29" s="37">
        <f>K29/L29</f>
        <v>0.25933297961541169</v>
      </c>
      <c r="N29" s="37"/>
      <c r="O29" s="37"/>
    </row>
    <row r="30" spans="1:16" x14ac:dyDescent="0.15">
      <c r="A30" s="64" t="s">
        <v>192</v>
      </c>
      <c r="B30" s="64" t="s">
        <v>164</v>
      </c>
      <c r="C30" s="64" t="s">
        <v>162</v>
      </c>
      <c r="D30" s="64">
        <v>4854</v>
      </c>
      <c r="E30" s="64">
        <v>29</v>
      </c>
      <c r="F30" s="37">
        <f>D30/E30/E30</f>
        <v>5.7717003567181928</v>
      </c>
      <c r="G30" s="37">
        <f>1/E30/E30</f>
        <v>1.1890606420927466E-3</v>
      </c>
      <c r="H30" s="37"/>
      <c r="I30" s="37"/>
      <c r="J30" s="37"/>
      <c r="K30" s="37">
        <f>POWER(D30-$H$27,2)</f>
        <v>333.07412430525289</v>
      </c>
      <c r="L30" s="37">
        <f>POWER(E30,2)</f>
        <v>841</v>
      </c>
      <c r="M30" s="37">
        <f>K30/L30</f>
        <v>0.39604533211088333</v>
      </c>
      <c r="N30" s="37"/>
      <c r="O30" s="37"/>
    </row>
    <row r="31" spans="1:16" x14ac:dyDescent="0.15">
      <c r="A31" s="37"/>
      <c r="B31" s="37"/>
      <c r="C31" s="37"/>
      <c r="D31" s="37">
        <f>STDEV(D27:D30)</f>
        <v>23.057898140695016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6" x14ac:dyDescent="0.15">
      <c r="A32" s="37"/>
      <c r="B32" s="37"/>
      <c r="C32" s="37"/>
      <c r="D32" s="37"/>
      <c r="E32" s="37"/>
      <c r="F32" s="37">
        <f>SUM(F27:F30)</f>
        <v>24.95374407304649</v>
      </c>
      <c r="G32" s="37">
        <f>SUM(G27:G30)</f>
        <v>5.1216055091511999E-3</v>
      </c>
      <c r="H32" s="37"/>
      <c r="I32" s="37"/>
      <c r="J32" s="37"/>
      <c r="K32" s="37">
        <f>SUM(K27:K31)</f>
        <v>1595.2493634630205</v>
      </c>
      <c r="L32" s="37">
        <f>SUM(L27:L31)</f>
        <v>3140</v>
      </c>
      <c r="M32" s="37">
        <f>SUM(M27:M30)</f>
        <v>2.006298024726473</v>
      </c>
      <c r="N32" s="37"/>
      <c r="O32" s="37"/>
    </row>
    <row r="33" spans="1:16" s="62" customFormat="1" ht="82" customHeight="1" x14ac:dyDescent="0.15">
      <c r="A33" s="63" t="s">
        <v>215</v>
      </c>
      <c r="B33" s="57"/>
      <c r="C33" s="58"/>
      <c r="D33" s="56"/>
      <c r="E33" s="57"/>
      <c r="F33" s="59"/>
      <c r="G33" s="59"/>
      <c r="H33" s="60"/>
      <c r="I33" s="60"/>
      <c r="J33" s="60"/>
      <c r="K33" s="59"/>
      <c r="L33" s="59"/>
      <c r="M33" s="60"/>
      <c r="N33" s="60"/>
      <c r="O33" s="60"/>
      <c r="P33" s="61"/>
    </row>
    <row r="34" spans="1:16" x14ac:dyDescent="0.15">
      <c r="A34" s="64" t="s">
        <v>193</v>
      </c>
      <c r="B34" s="64" t="s">
        <v>165</v>
      </c>
      <c r="C34" s="64" t="s">
        <v>163</v>
      </c>
      <c r="D34" s="64">
        <v>1720</v>
      </c>
      <c r="E34" s="64">
        <v>27</v>
      </c>
      <c r="F34" s="37">
        <f>D34/E34/E34</f>
        <v>2.3593964334705073</v>
      </c>
      <c r="G34" s="37">
        <f>1/E34/E34</f>
        <v>1.3717421124828531E-3</v>
      </c>
      <c r="H34" s="38">
        <f>F39/G39</f>
        <v>1674.186644545832</v>
      </c>
      <c r="I34" s="38">
        <f>SQRT(1/G39)</f>
        <v>15.946418473497287</v>
      </c>
      <c r="J34" s="38">
        <f>SQRT(M39/(COUNT(D34:D37)-1)/G39)</f>
        <v>30.247513480367228</v>
      </c>
      <c r="K34" s="37">
        <f>POWER(D34-$H$34,2)</f>
        <v>2098.8635379699454</v>
      </c>
      <c r="L34" s="37">
        <f>POWER(E34,2)</f>
        <v>729</v>
      </c>
      <c r="M34" s="37">
        <f>K34/L34</f>
        <v>2.8790995033881281</v>
      </c>
      <c r="N34" s="65">
        <f>SUM(M34:M37)</f>
        <v>7.1958655431012071</v>
      </c>
      <c r="O34" s="37">
        <v>5.99</v>
      </c>
      <c r="P34" s="32" t="s">
        <v>214</v>
      </c>
    </row>
    <row r="35" spans="1:16" x14ac:dyDescent="0.15">
      <c r="A35" s="64"/>
      <c r="B35" s="64"/>
      <c r="C35" s="64"/>
      <c r="D35" s="64"/>
      <c r="E35" s="64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6" x14ac:dyDescent="0.15">
      <c r="A36" s="64" t="s">
        <v>194</v>
      </c>
      <c r="B36" s="64" t="s">
        <v>165</v>
      </c>
      <c r="C36" s="64" t="s">
        <v>163</v>
      </c>
      <c r="D36" s="64">
        <v>1619</v>
      </c>
      <c r="E36" s="64">
        <v>27</v>
      </c>
      <c r="F36" s="37">
        <f>D36/E36/E36</f>
        <v>2.2208504801097395</v>
      </c>
      <c r="G36" s="37">
        <f>1/E36/E36</f>
        <v>1.3717421124828531E-3</v>
      </c>
      <c r="H36" s="37"/>
      <c r="I36" s="37"/>
      <c r="J36" s="37"/>
      <c r="K36" s="37">
        <f>POWER(D36-$H$34,2)</f>
        <v>3045.5657362280085</v>
      </c>
      <c r="L36" s="37">
        <f>POWER(E36,2)</f>
        <v>729</v>
      </c>
      <c r="M36" s="37">
        <f>K36/L36</f>
        <v>4.1777307767188043</v>
      </c>
      <c r="N36" s="37"/>
      <c r="O36" s="37"/>
    </row>
    <row r="37" spans="1:16" x14ac:dyDescent="0.15">
      <c r="A37" s="64" t="s">
        <v>195</v>
      </c>
      <c r="B37" s="64" t="s">
        <v>165</v>
      </c>
      <c r="C37" s="64" t="s">
        <v>163</v>
      </c>
      <c r="D37" s="64">
        <v>1685</v>
      </c>
      <c r="E37" s="64">
        <v>29</v>
      </c>
      <c r="F37" s="37">
        <f>D37/E37/E37</f>
        <v>2.0035671819262784</v>
      </c>
      <c r="G37" s="37">
        <f>1/E37/E37</f>
        <v>1.1890606420927466E-3</v>
      </c>
      <c r="H37" s="37"/>
      <c r="I37" s="37"/>
      <c r="J37" s="37"/>
      <c r="K37" s="37">
        <f>POWER(D37-$H$34,2)</f>
        <v>116.92865617818492</v>
      </c>
      <c r="L37" s="37">
        <f>POWER(E37,2)</f>
        <v>841</v>
      </c>
      <c r="M37" s="37">
        <f>K37/L37</f>
        <v>0.13903526299427457</v>
      </c>
      <c r="N37" s="37"/>
      <c r="O37" s="37"/>
    </row>
    <row r="38" spans="1:16" x14ac:dyDescent="0.15">
      <c r="A38" s="37"/>
      <c r="B38" s="37"/>
      <c r="C38" s="37"/>
      <c r="D38" s="37">
        <f>STDEV(D34:D37)</f>
        <v>51.286775423429901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6" x14ac:dyDescent="0.15">
      <c r="A39" s="37"/>
      <c r="B39" s="37"/>
      <c r="C39" s="37"/>
      <c r="D39" s="37"/>
      <c r="E39" s="37"/>
      <c r="F39" s="37">
        <f>SUM(F34:F37)</f>
        <v>6.5838140955065256</v>
      </c>
      <c r="G39" s="37">
        <f>SUM(G34:G37)</f>
        <v>3.9325448670584524E-3</v>
      </c>
      <c r="H39" s="37"/>
      <c r="I39" s="37"/>
      <c r="J39" s="37"/>
      <c r="K39" s="37">
        <f>SUM(K34:K38)</f>
        <v>5261.357930376138</v>
      </c>
      <c r="L39" s="37">
        <f>SUM(L34:L38)</f>
        <v>2299</v>
      </c>
      <c r="M39" s="37">
        <f>SUM(M34:M37)</f>
        <v>7.1958655431012071</v>
      </c>
      <c r="N39" s="37"/>
      <c r="O39" s="37"/>
    </row>
    <row r="40" spans="1:16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6" x14ac:dyDescent="0.15">
      <c r="A41" s="64" t="s">
        <v>196</v>
      </c>
      <c r="B41" s="64" t="s">
        <v>165</v>
      </c>
      <c r="C41" s="64" t="s">
        <v>162</v>
      </c>
      <c r="D41" s="64">
        <v>2293</v>
      </c>
      <c r="E41" s="64">
        <v>29</v>
      </c>
      <c r="F41" s="37">
        <f>D41/E41/E41</f>
        <v>2.7265160523186682</v>
      </c>
      <c r="G41" s="37">
        <f>1/E41/E41</f>
        <v>1.1890606420927466E-3</v>
      </c>
      <c r="H41" s="38">
        <f>F46/G46</f>
        <v>2306.3333333333335</v>
      </c>
      <c r="I41" s="38">
        <f>SQRT(1/G46)</f>
        <v>16.743157806499148</v>
      </c>
      <c r="J41" s="38">
        <f>SQRT(M46/(COUNT(D41:D44)-1)/G46)</f>
        <v>23.482854265281393</v>
      </c>
      <c r="K41" s="37">
        <f>POWER(D41-$H$41,2)</f>
        <v>177.77777777778181</v>
      </c>
      <c r="L41" s="37">
        <f>POWER(E41,2)</f>
        <v>841</v>
      </c>
      <c r="M41" s="37">
        <f>K41/L41</f>
        <v>0.21138855859427089</v>
      </c>
      <c r="N41" s="65">
        <f>SUM(M41:M44)</f>
        <v>3.9342053111375348</v>
      </c>
      <c r="O41" s="37">
        <v>5.99</v>
      </c>
    </row>
    <row r="42" spans="1:16" x14ac:dyDescent="0.15">
      <c r="A42" s="64" t="s">
        <v>197</v>
      </c>
      <c r="B42" s="64" t="s">
        <v>165</v>
      </c>
      <c r="C42" s="64" t="s">
        <v>162</v>
      </c>
      <c r="D42" s="64">
        <v>2352</v>
      </c>
      <c r="E42" s="64">
        <v>29</v>
      </c>
      <c r="F42" s="37">
        <f>D42/E42/E42</f>
        <v>2.79667063020214</v>
      </c>
      <c r="G42" s="37">
        <f>1/E42/E42</f>
        <v>1.1890606420927466E-3</v>
      </c>
      <c r="H42" s="37"/>
      <c r="I42" s="37"/>
      <c r="J42" s="37"/>
      <c r="K42" s="37">
        <f>POWER(D42-$H$41,2)</f>
        <v>2085.4444444444307</v>
      </c>
      <c r="L42" s="37">
        <f>POWER(E42,2)</f>
        <v>841</v>
      </c>
      <c r="M42" s="37">
        <f>K42/L42</f>
        <v>2.4797199101598464</v>
      </c>
      <c r="N42" s="37"/>
      <c r="O42" s="37"/>
    </row>
    <row r="43" spans="1:16" x14ac:dyDescent="0.15">
      <c r="A43" s="64"/>
      <c r="B43" s="64"/>
      <c r="C43" s="64"/>
      <c r="D43" s="64"/>
      <c r="E43" s="64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6" x14ac:dyDescent="0.15">
      <c r="A44" s="64" t="s">
        <v>198</v>
      </c>
      <c r="B44" s="64" t="s">
        <v>165</v>
      </c>
      <c r="C44" s="64" t="s">
        <v>162</v>
      </c>
      <c r="D44" s="64">
        <v>2274</v>
      </c>
      <c r="E44" s="64">
        <v>29</v>
      </c>
      <c r="F44" s="37">
        <f>D44/E44/E44</f>
        <v>2.7039239001189057</v>
      </c>
      <c r="G44" s="37">
        <f>1/E44/E44</f>
        <v>1.1890606420927466E-3</v>
      </c>
      <c r="H44" s="37"/>
      <c r="I44" s="37"/>
      <c r="J44" s="37"/>
      <c r="K44" s="37">
        <f>POWER(D44-$H$41,2)</f>
        <v>1045.4444444444543</v>
      </c>
      <c r="L44" s="37">
        <f>POWER(E44,2)</f>
        <v>841</v>
      </c>
      <c r="M44" s="37">
        <f>K44/L44</f>
        <v>1.2430968423834177</v>
      </c>
      <c r="N44" s="37"/>
      <c r="O44" s="37"/>
    </row>
    <row r="45" spans="1:16" x14ac:dyDescent="0.15">
      <c r="A45" s="37"/>
      <c r="B45" s="37"/>
      <c r="C45" s="37"/>
      <c r="D45" s="37">
        <f>STDEV(D41:D44)</f>
        <v>40.673496694202889</v>
      </c>
      <c r="E45" s="37" t="s">
        <v>166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6" x14ac:dyDescent="0.15">
      <c r="A46" s="37"/>
      <c r="B46" s="37"/>
      <c r="C46" s="37"/>
      <c r="D46" s="37"/>
      <c r="E46" s="37"/>
      <c r="F46" s="37">
        <f>SUM(F41:F44)</f>
        <v>8.227110582639714</v>
      </c>
      <c r="G46" s="37">
        <f>SUM(G41:G44)</f>
        <v>3.5671819262782399E-3</v>
      </c>
      <c r="H46" s="37"/>
      <c r="I46" s="37"/>
      <c r="J46" s="37"/>
      <c r="K46" s="37">
        <f>SUM(K41:K45)</f>
        <v>3308.666666666667</v>
      </c>
      <c r="L46" s="37">
        <f>SUM(L41:L45)</f>
        <v>2523</v>
      </c>
      <c r="M46" s="37">
        <f>SUM(M41:M44)</f>
        <v>3.9342053111375348</v>
      </c>
      <c r="N46" s="37"/>
      <c r="O46" s="37"/>
    </row>
    <row r="47" spans="1:16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6" s="33" customFormat="1" x14ac:dyDescent="0.15">
      <c r="A48" s="39" t="s">
        <v>199</v>
      </c>
      <c r="B48" s="39" t="s">
        <v>165</v>
      </c>
      <c r="C48" s="39" t="s">
        <v>163</v>
      </c>
      <c r="D48" s="39">
        <v>1890</v>
      </c>
      <c r="E48" s="39">
        <v>27</v>
      </c>
      <c r="F48" s="39">
        <f>D48/E48/E48</f>
        <v>2.5925925925925926</v>
      </c>
      <c r="G48" s="39">
        <f>1/E48/E48</f>
        <v>1.3717421124828531E-3</v>
      </c>
      <c r="H48" s="39"/>
      <c r="I48" s="39"/>
      <c r="J48" s="39"/>
      <c r="K48" s="39">
        <f>POWER(D48-$H$34,2)</f>
        <v>46575.404392387063</v>
      </c>
      <c r="L48" s="39">
        <f>POWER(E48,2)</f>
        <v>729</v>
      </c>
      <c r="M48" s="39">
        <f>K48/L48</f>
        <v>63.889443610956192</v>
      </c>
      <c r="N48" s="39"/>
      <c r="O48" s="39"/>
    </row>
    <row r="49" spans="1:15" s="33" customFormat="1" x14ac:dyDescent="0.15">
      <c r="A49" s="39" t="s">
        <v>200</v>
      </c>
      <c r="B49" s="39" t="s">
        <v>165</v>
      </c>
      <c r="C49" s="39" t="s">
        <v>162</v>
      </c>
      <c r="D49" s="39">
        <v>2409</v>
      </c>
      <c r="E49" s="39">
        <v>27</v>
      </c>
      <c r="F49" s="39">
        <f>D49/E49/E49</f>
        <v>3.3045267489711936</v>
      </c>
      <c r="G49" s="39">
        <f>1/E49/E49</f>
        <v>1.3717421124828531E-3</v>
      </c>
      <c r="H49" s="39"/>
      <c r="I49" s="39"/>
      <c r="J49" s="39"/>
      <c r="K49" s="39">
        <f>POWER(D49-$H$41,2)</f>
        <v>10540.444444444413</v>
      </c>
      <c r="L49" s="39">
        <f>POWER(E49,2)</f>
        <v>729</v>
      </c>
      <c r="M49" s="39">
        <f>K49/L49</f>
        <v>14.458771528730333</v>
      </c>
      <c r="N49" s="39"/>
      <c r="O49" s="39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14C Data</vt:lpstr>
      <vt:lpstr>Mutiple Pairs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McKechnie</dc:creator>
  <cp:lastModifiedBy>Hugh Radde</cp:lastModifiedBy>
  <dcterms:created xsi:type="dcterms:W3CDTF">2015-12-04T20:33:13Z</dcterms:created>
  <dcterms:modified xsi:type="dcterms:W3CDTF">2018-08-28T17:39:58Z</dcterms:modified>
</cp:coreProperties>
</file>