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MK\MK&amp;MTK Dropbox\0000 TDF_ZooMS_ cave hyena bulk collagen\Manuscript and SI\submission\"/>
    </mc:Choice>
  </mc:AlternateContent>
  <xr:revisionPtr revIDLastSave="0" documentId="13_ncr:1_{4EB1CC16-4DEB-4ACF-8A65-E3F20CEC75C5}" xr6:coauthVersionLast="36" xr6:coauthVersionMax="36" xr10:uidLastSave="{00000000-0000-0000-0000-000000000000}"/>
  <bookViews>
    <workbookView xWindow="0" yWindow="0" windowWidth="24240" windowHeight="12000" tabRatio="834" xr2:uid="{00000000-000D-0000-FFFF-FFFF00000000}"/>
  </bookViews>
  <sheets>
    <sheet name="Sheet 1 TDF calculation" sheetId="2" r:id="rId1"/>
    <sheet name="Sheet 2 Cross-lab checks" sheetId="14" r:id="rId2"/>
    <sheet name="Sheet 3 published TDFs" sheetId="15" r:id="rId3"/>
  </sheets>
  <definedNames>
    <definedName name="_xlnm._FilterDatabase" localSheetId="0" hidden="1">'Sheet 1 TDF calculation'!$A$3:$AH$3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4" l="1"/>
  <c r="J4" i="14"/>
  <c r="K4" i="14"/>
  <c r="I5" i="14"/>
  <c r="J5" i="14"/>
  <c r="K5" i="14"/>
  <c r="I6" i="14"/>
  <c r="J6" i="14"/>
  <c r="K6" i="14"/>
  <c r="I7" i="14"/>
  <c r="J7" i="14"/>
  <c r="K7" i="14"/>
  <c r="I8" i="14"/>
  <c r="J8" i="14"/>
  <c r="K8" i="14"/>
  <c r="I9" i="14"/>
  <c r="J9" i="14"/>
  <c r="K9" i="14"/>
  <c r="I10" i="14"/>
  <c r="J10" i="14"/>
  <c r="K10" i="14"/>
  <c r="I11" i="14"/>
  <c r="J11" i="14"/>
  <c r="K11" i="14"/>
  <c r="I12" i="14"/>
  <c r="J12" i="14"/>
  <c r="K12" i="14"/>
  <c r="I13" i="14"/>
  <c r="J13" i="14"/>
  <c r="K13" i="14"/>
  <c r="J3" i="14"/>
  <c r="K3" i="14"/>
  <c r="I3" i="14"/>
  <c r="D5" i="2" l="1"/>
  <c r="D6" i="2"/>
  <c r="D7" i="2"/>
  <c r="D8" i="2"/>
  <c r="D9" i="2"/>
  <c r="D10" i="2"/>
  <c r="D11" i="2"/>
  <c r="D12" i="2"/>
  <c r="D13" i="2"/>
  <c r="D4" i="2"/>
  <c r="C5" i="2"/>
  <c r="C6" i="2"/>
  <c r="C7" i="2"/>
  <c r="C8" i="2"/>
  <c r="C9" i="2"/>
  <c r="C10" i="2"/>
  <c r="C11" i="2"/>
  <c r="C12" i="2"/>
  <c r="C13" i="2"/>
  <c r="B14" i="2" l="1"/>
  <c r="I5" i="2" l="1"/>
  <c r="I6" i="2"/>
  <c r="I7" i="2"/>
  <c r="I8" i="2"/>
  <c r="I9" i="2"/>
  <c r="I10" i="2"/>
  <c r="I11" i="2"/>
  <c r="I12" i="2"/>
  <c r="I13" i="2"/>
  <c r="F5" i="2"/>
  <c r="F6" i="2"/>
  <c r="F7" i="2"/>
  <c r="F8" i="2"/>
  <c r="F9" i="2"/>
  <c r="F10" i="2"/>
  <c r="F11" i="2"/>
  <c r="G11" i="2" s="1"/>
  <c r="F12" i="2"/>
  <c r="F13" i="2"/>
  <c r="F4" i="2"/>
  <c r="G13" i="2" l="1"/>
  <c r="AC11" i="2"/>
  <c r="Z11" i="2"/>
  <c r="P12" i="2"/>
  <c r="S12" i="2"/>
  <c r="G12" i="2"/>
  <c r="G10" i="2"/>
  <c r="P11" i="2"/>
  <c r="S11" i="2"/>
  <c r="P10" i="2"/>
  <c r="S10" i="2"/>
  <c r="S9" i="2"/>
  <c r="P9" i="2"/>
  <c r="G7" i="2"/>
  <c r="S8" i="2"/>
  <c r="P8" i="2"/>
  <c r="G5" i="2"/>
  <c r="G9" i="2"/>
  <c r="G8" i="2"/>
  <c r="G6" i="2"/>
  <c r="S7" i="2"/>
  <c r="P7" i="2"/>
  <c r="S6" i="2"/>
  <c r="P6" i="2"/>
  <c r="AC13" i="2"/>
  <c r="Z13" i="2"/>
  <c r="S13" i="2"/>
  <c r="P13" i="2"/>
  <c r="O16" i="2"/>
  <c r="S5" i="2"/>
  <c r="R16" i="2"/>
  <c r="P5" i="2"/>
  <c r="I14" i="2"/>
  <c r="H12" i="2"/>
  <c r="J5" i="2"/>
  <c r="H8" i="2"/>
  <c r="J4" i="2"/>
  <c r="C14" i="2"/>
  <c r="H11" i="2"/>
  <c r="H7" i="2"/>
  <c r="J13" i="2"/>
  <c r="J11" i="2"/>
  <c r="J9" i="2"/>
  <c r="J7" i="2"/>
  <c r="H4" i="2"/>
  <c r="H10" i="2"/>
  <c r="H6" i="2"/>
  <c r="H13" i="2"/>
  <c r="H9" i="2"/>
  <c r="H5" i="2"/>
  <c r="J12" i="2"/>
  <c r="J10" i="2"/>
  <c r="J8" i="2"/>
  <c r="J6" i="2"/>
  <c r="D14" i="2"/>
  <c r="T8" i="2" l="1"/>
  <c r="Q8" i="2"/>
  <c r="Q13" i="2"/>
  <c r="T13" i="2"/>
  <c r="AC5" i="2"/>
  <c r="Z5" i="2"/>
  <c r="Y16" i="2"/>
  <c r="AE16" i="2" s="1"/>
  <c r="AB16" i="2"/>
  <c r="AG16" i="2" s="1"/>
  <c r="G14" i="2"/>
  <c r="T4" i="2"/>
  <c r="R17" i="2"/>
  <c r="W17" i="2" s="1"/>
  <c r="Q4" i="2"/>
  <c r="J14" i="2"/>
  <c r="O17" i="2"/>
  <c r="U17" i="2" s="1"/>
  <c r="Q12" i="2"/>
  <c r="T12" i="2"/>
  <c r="AD5" i="2"/>
  <c r="AA5" i="2"/>
  <c r="AA9" i="2"/>
  <c r="AD9" i="2"/>
  <c r="AD13" i="2"/>
  <c r="AA13" i="2"/>
  <c r="AD7" i="2"/>
  <c r="AA7" i="2"/>
  <c r="T10" i="2"/>
  <c r="Q10" i="2"/>
  <c r="AC6" i="2"/>
  <c r="Z6" i="2"/>
  <c r="AD6" i="2"/>
  <c r="H14" i="2"/>
  <c r="AA6" i="2"/>
  <c r="Z10" i="2"/>
  <c r="AC10" i="2"/>
  <c r="AA8" i="2"/>
  <c r="AD8" i="2"/>
  <c r="AA11" i="2"/>
  <c r="AD11" i="2"/>
  <c r="T6" i="2"/>
  <c r="Q6" i="2"/>
  <c r="AA10" i="2"/>
  <c r="AD10" i="2"/>
  <c r="AC7" i="2"/>
  <c r="Z7" i="2"/>
  <c r="AC12" i="2"/>
  <c r="Z12" i="2"/>
  <c r="AD4" i="2"/>
  <c r="Y17" i="2"/>
  <c r="AE17" i="2" s="1"/>
  <c r="AB17" i="2"/>
  <c r="AG17" i="2" s="1"/>
  <c r="AA4" i="2"/>
  <c r="T7" i="2"/>
  <c r="Q7" i="2"/>
  <c r="T9" i="2"/>
  <c r="Q9" i="2"/>
  <c r="Q5" i="2"/>
  <c r="T5" i="2"/>
  <c r="AC8" i="2"/>
  <c r="Z8" i="2"/>
  <c r="Q11" i="2"/>
  <c r="T11" i="2"/>
  <c r="AD12" i="2"/>
  <c r="AA12" i="2"/>
  <c r="AC9" i="2"/>
  <c r="Z9" i="2"/>
  <c r="Q16" i="2"/>
  <c r="V16" i="2" s="1"/>
  <c r="T16" i="2"/>
  <c r="X16" i="2" s="1"/>
  <c r="U16" i="2"/>
  <c r="W16" i="2"/>
  <c r="AD17" i="2" l="1"/>
  <c r="AH17" i="2" s="1"/>
  <c r="AA16" i="2"/>
  <c r="AF16" i="2" s="1"/>
  <c r="AD16" i="2"/>
  <c r="AH16" i="2" s="1"/>
  <c r="AA17" i="2"/>
  <c r="AF17" i="2" s="1"/>
  <c r="Q17" i="2"/>
  <c r="V17" i="2" s="1"/>
  <c r="T17" i="2"/>
  <c r="X17" i="2" s="1"/>
</calcChain>
</file>

<file path=xl/sharedStrings.xml><?xml version="1.0" encoding="utf-8"?>
<sst xmlns="http://schemas.openxmlformats.org/spreadsheetml/2006/main" count="126" uniqueCount="77">
  <si>
    <t>SUM</t>
  </si>
  <si>
    <t>Bear</t>
  </si>
  <si>
    <t>Hyena</t>
  </si>
  <si>
    <t>Horse</t>
  </si>
  <si>
    <t>Mammoth</t>
  </si>
  <si>
    <t>Reindeer</t>
  </si>
  <si>
    <t xml:space="preserve">Reindeer </t>
  </si>
  <si>
    <t>Taxon</t>
  </si>
  <si>
    <t>HPe 01</t>
  </si>
  <si>
    <t>HPe 02</t>
  </si>
  <si>
    <t>HPe 03</t>
  </si>
  <si>
    <t>HPe 04</t>
  </si>
  <si>
    <t>HPe 05</t>
  </si>
  <si>
    <t>HPe 06</t>
  </si>
  <si>
    <t>HPe 07</t>
  </si>
  <si>
    <t>HPe 08</t>
  </si>
  <si>
    <t>HPe 09</t>
  </si>
  <si>
    <t>HPe 10</t>
  </si>
  <si>
    <t>HPe 11</t>
  </si>
  <si>
    <t>Reference</t>
  </si>
  <si>
    <t>Taphonomy</t>
  </si>
  <si>
    <t>NISP by diegested bone</t>
  </si>
  <si>
    <t>Error propagation</t>
  </si>
  <si>
    <t>TEF based on % biomass consumed</t>
  </si>
  <si>
    <t>Isotopic composition</t>
  </si>
  <si>
    <t>excluding hyena from the diet</t>
  </si>
  <si>
    <t>including hyena in the diet</t>
  </si>
  <si>
    <t>% NISP (hyena excl.)</t>
  </si>
  <si>
    <t>% NISP (hyena incl.)</t>
  </si>
  <si>
    <t>% biomass consumed (hyena excl.)</t>
  </si>
  <si>
    <t>% biomass consumed (hyena incl.)</t>
  </si>
  <si>
    <t>Square for EP (hyena excl.)</t>
  </si>
  <si>
    <t>Square for EP (hyena incl.)</t>
  </si>
  <si>
    <t xml:space="preserve">SE mean diet </t>
  </si>
  <si>
    <t>% Ackerman consumed biomass (hyena excl.)</t>
  </si>
  <si>
    <t>% Ackerman consumed biomass (hyena incl.)</t>
  </si>
  <si>
    <t>TEF based on Ackerman's % biomass consumed</t>
  </si>
  <si>
    <t>Canid</t>
  </si>
  <si>
    <t>body mass [kg] (after Brook and Bowman 2004)</t>
  </si>
  <si>
    <t>Ackerman's index of consumed biomass (after Ackerman et al. 1984)</t>
  </si>
  <si>
    <r>
      <t>Av δ</t>
    </r>
    <r>
      <rPr>
        <b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sz val="10"/>
        <color theme="1"/>
        <rFont val="Calibri"/>
        <family val="2"/>
        <charset val="238"/>
        <scheme val="minor"/>
      </rPr>
      <t>C</t>
    </r>
  </si>
  <si>
    <r>
      <t>sd δ</t>
    </r>
    <r>
      <rPr>
        <b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sz val="10"/>
        <color theme="1"/>
        <rFont val="Calibri"/>
        <family val="2"/>
        <charset val="238"/>
        <scheme val="minor"/>
      </rPr>
      <t>C</t>
    </r>
  </si>
  <si>
    <r>
      <t>Av δ</t>
    </r>
    <r>
      <rPr>
        <b/>
        <vertAlign val="superscript"/>
        <sz val="10"/>
        <color theme="1"/>
        <rFont val="Calibri"/>
        <family val="2"/>
        <charset val="238"/>
        <scheme val="minor"/>
      </rPr>
      <t>15</t>
    </r>
    <r>
      <rPr>
        <b/>
        <sz val="10"/>
        <color theme="1"/>
        <rFont val="Calibri"/>
        <family val="2"/>
        <charset val="238"/>
        <scheme val="minor"/>
      </rPr>
      <t>N</t>
    </r>
  </si>
  <si>
    <r>
      <t>sd δ</t>
    </r>
    <r>
      <rPr>
        <b/>
        <vertAlign val="superscript"/>
        <sz val="10"/>
        <color theme="1"/>
        <rFont val="Calibri"/>
        <family val="2"/>
        <charset val="238"/>
        <scheme val="minor"/>
      </rPr>
      <t>15</t>
    </r>
    <r>
      <rPr>
        <b/>
        <sz val="10"/>
        <color theme="1"/>
        <rFont val="Calibri"/>
        <family val="2"/>
        <charset val="238"/>
        <scheme val="minor"/>
      </rPr>
      <t>N</t>
    </r>
  </si>
  <si>
    <r>
      <t>Mean diet δ</t>
    </r>
    <r>
      <rPr>
        <b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sz val="10"/>
        <color theme="1"/>
        <rFont val="Calibri"/>
        <family val="2"/>
        <charset val="238"/>
        <scheme val="minor"/>
      </rPr>
      <t>C (based on % biomass consumed)</t>
    </r>
  </si>
  <si>
    <r>
      <t>Mean diet δ</t>
    </r>
    <r>
      <rPr>
        <b/>
        <vertAlign val="superscript"/>
        <sz val="10"/>
        <color theme="1"/>
        <rFont val="Calibri"/>
        <family val="2"/>
        <charset val="238"/>
        <scheme val="minor"/>
      </rPr>
      <t>15</t>
    </r>
    <r>
      <rPr>
        <b/>
        <sz val="10"/>
        <color theme="1"/>
        <rFont val="Calibri"/>
        <family val="2"/>
        <charset val="238"/>
        <scheme val="minor"/>
      </rPr>
      <t>N (based on % biomass consumed)</t>
    </r>
  </si>
  <si>
    <r>
      <t>TEF δ</t>
    </r>
    <r>
      <rPr>
        <b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sz val="10"/>
        <color theme="1"/>
        <rFont val="Calibri"/>
        <family val="2"/>
        <charset val="238"/>
        <scheme val="minor"/>
      </rPr>
      <t>C</t>
    </r>
  </si>
  <si>
    <r>
      <t>TEF δ</t>
    </r>
    <r>
      <rPr>
        <b/>
        <vertAlign val="superscript"/>
        <sz val="10"/>
        <color theme="1"/>
        <rFont val="Calibri"/>
        <family val="2"/>
        <charset val="238"/>
        <scheme val="minor"/>
      </rPr>
      <t>15</t>
    </r>
    <r>
      <rPr>
        <b/>
        <sz val="10"/>
        <color theme="1"/>
        <rFont val="Calibri"/>
        <family val="2"/>
        <charset val="238"/>
        <scheme val="minor"/>
      </rPr>
      <t>N</t>
    </r>
  </si>
  <si>
    <r>
      <t>TEF δ</t>
    </r>
    <r>
      <rPr>
        <b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sz val="10"/>
        <color theme="1"/>
        <rFont val="Calibri"/>
        <family val="2"/>
        <charset val="238"/>
        <scheme val="minor"/>
      </rPr>
      <t>C std error</t>
    </r>
  </si>
  <si>
    <r>
      <t>TEF δ</t>
    </r>
    <r>
      <rPr>
        <b/>
        <vertAlign val="superscript"/>
        <sz val="10"/>
        <color theme="1"/>
        <rFont val="Calibri"/>
        <family val="2"/>
        <charset val="238"/>
        <scheme val="minor"/>
      </rPr>
      <t>15</t>
    </r>
    <r>
      <rPr>
        <b/>
        <sz val="10"/>
        <color theme="1"/>
        <rFont val="Calibri"/>
        <family val="2"/>
        <charset val="238"/>
        <scheme val="minor"/>
      </rPr>
      <t>N std error</t>
    </r>
  </si>
  <si>
    <t>C:N at.</t>
  </si>
  <si>
    <t>Stable isotope sample ID</t>
  </si>
  <si>
    <t>Leporid</t>
  </si>
  <si>
    <t>Bison/Auroch</t>
  </si>
  <si>
    <t>Rhinoceros</t>
  </si>
  <si>
    <t>Bovid/Cervid</t>
  </si>
  <si>
    <r>
      <t>δ</t>
    </r>
    <r>
      <rPr>
        <b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sz val="10"/>
        <color theme="1"/>
        <rFont val="Calibri"/>
        <family val="2"/>
        <charset val="238"/>
        <scheme val="minor"/>
      </rPr>
      <t>C</t>
    </r>
    <r>
      <rPr>
        <b/>
        <vertAlign val="subscript"/>
        <sz val="10"/>
        <color theme="1"/>
        <rFont val="Calibri"/>
        <family val="2"/>
        <charset val="238"/>
        <scheme val="minor"/>
      </rPr>
      <t xml:space="preserve"> VPDB</t>
    </r>
  </si>
  <si>
    <r>
      <t>δ</t>
    </r>
    <r>
      <rPr>
        <b/>
        <vertAlign val="superscript"/>
        <sz val="10"/>
        <color theme="1"/>
        <rFont val="Calibri"/>
        <family val="2"/>
        <charset val="238"/>
        <scheme val="minor"/>
      </rPr>
      <t>15</t>
    </r>
    <r>
      <rPr>
        <b/>
        <sz val="10"/>
        <color theme="1"/>
        <rFont val="Calibri"/>
        <family val="2"/>
        <charset val="238"/>
        <scheme val="minor"/>
      </rPr>
      <t xml:space="preserve">N </t>
    </r>
    <r>
      <rPr>
        <b/>
        <vertAlign val="subscript"/>
        <sz val="10"/>
        <color theme="1"/>
        <rFont val="Calibri"/>
        <family val="2"/>
        <charset val="238"/>
        <scheme val="minor"/>
      </rPr>
      <t>air N2</t>
    </r>
    <r>
      <rPr>
        <b/>
        <sz val="10"/>
        <color theme="1"/>
        <rFont val="Arial"/>
        <family val="2"/>
        <charset val="238"/>
      </rPr>
      <t/>
    </r>
  </si>
  <si>
    <t>inter-lab difference</t>
  </si>
  <si>
    <r>
      <t>University of T</t>
    </r>
    <r>
      <rPr>
        <sz val="10"/>
        <color theme="1"/>
        <rFont val="Calibri"/>
        <family val="2"/>
        <charset val="238"/>
      </rPr>
      <t>ü</t>
    </r>
    <r>
      <rPr>
        <sz val="10"/>
        <color theme="1"/>
        <rFont val="Calibri"/>
        <family val="2"/>
        <charset val="238"/>
        <scheme val="minor"/>
      </rPr>
      <t>bingen (Tübingen, Germany)</t>
    </r>
  </si>
  <si>
    <t>Inst. of Geological Sciences PAS (Warsaw, Poland)</t>
  </si>
  <si>
    <t>sd</t>
  </si>
  <si>
    <r>
      <rPr>
        <b/>
        <i/>
        <sz val="11"/>
        <color theme="1"/>
        <rFont val="Calibri"/>
        <family val="2"/>
        <charset val="238"/>
      </rPr>
      <t>Δ</t>
    </r>
    <r>
      <rPr>
        <b/>
        <vertAlign val="superscript"/>
        <sz val="11"/>
        <color theme="1"/>
        <rFont val="Calibri"/>
        <family val="2"/>
        <charset val="238"/>
        <scheme val="minor"/>
      </rPr>
      <t>13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</si>
  <si>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rPr>
        <b/>
        <i/>
        <sz val="11"/>
        <color theme="1"/>
        <rFont val="Calibri"/>
        <family val="2"/>
        <charset val="238"/>
      </rPr>
      <t>Δ</t>
    </r>
    <r>
      <rPr>
        <b/>
        <vertAlign val="superscript"/>
        <sz val="11"/>
        <color theme="1"/>
        <rFont val="Calibri"/>
        <family val="2"/>
        <charset val="238"/>
        <scheme val="minor"/>
      </rPr>
      <t>15</t>
    </r>
    <r>
      <rPr>
        <b/>
        <sz val="11"/>
        <color theme="1"/>
        <rFont val="Calibri"/>
        <family val="2"/>
        <charset val="238"/>
        <scheme val="minor"/>
      </rPr>
      <t>N</t>
    </r>
  </si>
  <si>
    <t>wolf</t>
  </si>
  <si>
    <t>Schwarcz (1991)</t>
  </si>
  <si>
    <t>coyote</t>
  </si>
  <si>
    <t>Szepanski et al. (1999)</t>
  </si>
  <si>
    <t>Bocherens and Drucker (2003)</t>
  </si>
  <si>
    <t>lynx</t>
  </si>
  <si>
    <t>Krajcarz et al. (2018)</t>
  </si>
  <si>
    <t>Fox-Dobbs et al. (2007)</t>
  </si>
  <si>
    <t>red fox</t>
  </si>
  <si>
    <t>n.d.</t>
  </si>
  <si>
    <t>collagen-to-collagenTDF</t>
  </si>
  <si>
    <t>spotted hyena</t>
  </si>
  <si>
    <r>
      <rPr>
        <b/>
        <sz val="11"/>
        <color rgb="FF0070C0"/>
        <rFont val="Calibri"/>
        <family val="2"/>
        <charset val="238"/>
        <scheme val="minor"/>
      </rPr>
      <t>NEW DATA</t>
    </r>
    <r>
      <rPr>
        <sz val="11"/>
        <color rgb="FF0070C0"/>
        <rFont val="Calibri"/>
        <family val="2"/>
        <charset val="238"/>
        <scheme val="minor"/>
      </rPr>
      <t xml:space="preserve"> (hyena excl. from diet, ABC model of mean diet)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</si>
</sst>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 tint="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b/>
      <sz val="10"/>
      <color rgb="FFFF6699"/>
      <name val="Calibri"/>
      <family val="2"/>
      <charset val="238"/>
      <scheme val="minor"/>
    </font>
    <font>
      <sz val="10"/>
      <color rgb="FFFF669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8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0" xfId="0" applyFont="1" applyBorder="1"/>
    <xf numFmtId="0" fontId="2" fillId="0" borderId="29" xfId="0" applyFont="1" applyBorder="1"/>
    <xf numFmtId="0" fontId="2" fillId="0" borderId="18" xfId="0" applyFont="1" applyBorder="1"/>
    <xf numFmtId="0" fontId="3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3" borderId="39" xfId="0" applyFont="1" applyFill="1" applyBorder="1"/>
    <xf numFmtId="164" fontId="8" fillId="4" borderId="26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6" fillId="4" borderId="7" xfId="0" applyNumberFormat="1" applyFont="1" applyFill="1" applyBorder="1" applyAlignment="1">
      <alignment vertical="center" wrapText="1"/>
    </xf>
    <xf numFmtId="164" fontId="8" fillId="5" borderId="26" xfId="0" applyNumberFormat="1" applyFont="1" applyFill="1" applyBorder="1" applyAlignment="1">
      <alignment vertical="center"/>
    </xf>
    <xf numFmtId="164" fontId="3" fillId="6" borderId="1" xfId="0" applyNumberFormat="1" applyFont="1" applyFill="1" applyBorder="1"/>
    <xf numFmtId="164" fontId="3" fillId="2" borderId="1" xfId="0" applyNumberFormat="1" applyFont="1" applyFill="1" applyBorder="1"/>
    <xf numFmtId="164" fontId="3" fillId="8" borderId="13" xfId="0" applyNumberFormat="1" applyFont="1" applyFill="1" applyBorder="1"/>
    <xf numFmtId="165" fontId="9" fillId="0" borderId="0" xfId="0" applyNumberFormat="1" applyFont="1" applyFill="1" applyBorder="1"/>
    <xf numFmtId="165" fontId="9" fillId="0" borderId="29" xfId="0" applyNumberFormat="1" applyFont="1" applyBorder="1"/>
    <xf numFmtId="165" fontId="2" fillId="0" borderId="0" xfId="0" applyNumberFormat="1" applyFont="1" applyBorder="1"/>
    <xf numFmtId="165" fontId="2" fillId="0" borderId="29" xfId="0" applyNumberFormat="1" applyFont="1" applyBorder="1"/>
    <xf numFmtId="165" fontId="2" fillId="0" borderId="18" xfId="0" applyNumberFormat="1" applyFont="1" applyBorder="1"/>
    <xf numFmtId="165" fontId="2" fillId="0" borderId="17" xfId="0" applyNumberFormat="1" applyFont="1" applyBorder="1"/>
    <xf numFmtId="0" fontId="10" fillId="3" borderId="39" xfId="0" applyFont="1" applyFill="1" applyBorder="1"/>
    <xf numFmtId="164" fontId="10" fillId="4" borderId="26" xfId="0" applyNumberFormat="1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vertical="center" wrapText="1"/>
    </xf>
    <xf numFmtId="164" fontId="10" fillId="5" borderId="26" xfId="0" applyNumberFormat="1" applyFont="1" applyFill="1" applyBorder="1" applyAlignment="1">
      <alignment vertical="center"/>
    </xf>
    <xf numFmtId="164" fontId="2" fillId="6" borderId="1" xfId="0" applyNumberFormat="1" applyFont="1" applyFill="1" applyBorder="1"/>
    <xf numFmtId="164" fontId="2" fillId="2" borderId="1" xfId="0" applyNumberFormat="1" applyFont="1" applyFill="1" applyBorder="1"/>
    <xf numFmtId="164" fontId="2" fillId="8" borderId="13" xfId="0" applyNumberFormat="1" applyFont="1" applyFill="1" applyBorder="1"/>
    <xf numFmtId="165" fontId="9" fillId="0" borderId="0" xfId="0" applyNumberFormat="1" applyFont="1" applyBorder="1"/>
    <xf numFmtId="0" fontId="10" fillId="4" borderId="0" xfId="0" applyFont="1" applyFill="1" applyBorder="1"/>
    <xf numFmtId="0" fontId="2" fillId="3" borderId="39" xfId="0" applyFont="1" applyFill="1" applyBorder="1"/>
    <xf numFmtId="164" fontId="10" fillId="4" borderId="26" xfId="0" applyNumberFormat="1" applyFont="1" applyFill="1" applyBorder="1"/>
    <xf numFmtId="164" fontId="2" fillId="5" borderId="26" xfId="0" applyNumberFormat="1" applyFont="1" applyFill="1" applyBorder="1"/>
    <xf numFmtId="0" fontId="8" fillId="0" borderId="38" xfId="0" applyFont="1" applyFill="1" applyBorder="1"/>
    <xf numFmtId="164" fontId="9" fillId="0" borderId="5" xfId="0" applyNumberFormat="1" applyFont="1" applyFill="1" applyBorder="1"/>
    <xf numFmtId="164" fontId="8" fillId="0" borderId="5" xfId="0" applyNumberFormat="1" applyFont="1" applyFill="1" applyBorder="1"/>
    <xf numFmtId="164" fontId="5" fillId="0" borderId="5" xfId="0" applyNumberFormat="1" applyFont="1" applyFill="1" applyBorder="1"/>
    <xf numFmtId="164" fontId="6" fillId="0" borderId="5" xfId="0" applyNumberFormat="1" applyFont="1" applyFill="1" applyBorder="1"/>
    <xf numFmtId="164" fontId="6" fillId="0" borderId="6" xfId="0" applyNumberFormat="1" applyFont="1" applyFill="1" applyBorder="1"/>
    <xf numFmtId="164" fontId="2" fillId="0" borderId="30" xfId="0" applyNumberFormat="1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/>
    <xf numFmtId="164" fontId="3" fillId="0" borderId="14" xfId="0" applyNumberFormat="1" applyFont="1" applyFill="1" applyBorder="1"/>
    <xf numFmtId="0" fontId="3" fillId="0" borderId="29" xfId="0" applyFont="1" applyBorder="1" applyAlignment="1">
      <alignment vertical="center"/>
    </xf>
    <xf numFmtId="0" fontId="3" fillId="0" borderId="0" xfId="0" applyFont="1" applyBorder="1"/>
    <xf numFmtId="0" fontId="2" fillId="0" borderId="27" xfId="0" applyFont="1" applyBorder="1"/>
    <xf numFmtId="0" fontId="2" fillId="0" borderId="34" xfId="0" applyFont="1" applyBorder="1"/>
    <xf numFmtId="0" fontId="3" fillId="0" borderId="36" xfId="0" applyFont="1" applyBorder="1"/>
    <xf numFmtId="0" fontId="2" fillId="0" borderId="36" xfId="0" applyFont="1" applyBorder="1"/>
    <xf numFmtId="0" fontId="10" fillId="0" borderId="24" xfId="0" applyFont="1" applyFill="1" applyBorder="1"/>
    <xf numFmtId="0" fontId="10" fillId="0" borderId="25" xfId="0" applyFont="1" applyFill="1" applyBorder="1"/>
    <xf numFmtId="0" fontId="10" fillId="0" borderId="0" xfId="0" applyFont="1" applyBorder="1"/>
    <xf numFmtId="2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15" fillId="0" borderId="0" xfId="0" applyFont="1"/>
    <xf numFmtId="0" fontId="2" fillId="0" borderId="1" xfId="0" applyFont="1" applyFill="1" applyBorder="1"/>
    <xf numFmtId="0" fontId="10" fillId="0" borderId="1" xfId="0" applyFont="1" applyFill="1" applyBorder="1"/>
    <xf numFmtId="0" fontId="3" fillId="11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2" fontId="10" fillId="4" borderId="1" xfId="0" applyNumberFormat="1" applyFont="1" applyFill="1" applyBorder="1" applyAlignment="1">
      <alignment vertical="center" wrapText="1"/>
    </xf>
    <xf numFmtId="164" fontId="10" fillId="0" borderId="30" xfId="0" applyNumberFormat="1" applyFont="1" applyFill="1" applyBorder="1"/>
    <xf numFmtId="2" fontId="19" fillId="4" borderId="1" xfId="0" applyNumberFormat="1" applyFont="1" applyFill="1" applyBorder="1" applyAlignment="1">
      <alignment vertical="center" wrapText="1"/>
    </xf>
    <xf numFmtId="2" fontId="11" fillId="0" borderId="3" xfId="0" applyNumberFormat="1" applyFont="1" applyFill="1" applyBorder="1"/>
    <xf numFmtId="2" fontId="12" fillId="0" borderId="0" xfId="0" applyNumberFormat="1" applyFont="1" applyBorder="1"/>
    <xf numFmtId="2" fontId="12" fillId="0" borderId="1" xfId="0" applyNumberFormat="1" applyFont="1" applyBorder="1"/>
    <xf numFmtId="2" fontId="13" fillId="0" borderId="26" xfId="0" applyNumberFormat="1" applyFont="1" applyFill="1" applyBorder="1"/>
    <xf numFmtId="2" fontId="14" fillId="0" borderId="0" xfId="0" applyNumberFormat="1" applyFont="1" applyBorder="1"/>
    <xf numFmtId="2" fontId="14" fillId="0" borderId="1" xfId="0" applyNumberFormat="1" applyFont="1" applyBorder="1"/>
    <xf numFmtId="2" fontId="11" fillId="10" borderId="1" xfId="0" applyNumberFormat="1" applyFont="1" applyFill="1" applyBorder="1"/>
    <xf numFmtId="2" fontId="12" fillId="10" borderId="11" xfId="0" applyNumberFormat="1" applyFont="1" applyFill="1" applyBorder="1"/>
    <xf numFmtId="2" fontId="13" fillId="10" borderId="1" xfId="0" applyNumberFormat="1" applyFont="1" applyFill="1" applyBorder="1"/>
    <xf numFmtId="2" fontId="14" fillId="10" borderId="35" xfId="0" applyNumberFormat="1" applyFont="1" applyFill="1" applyBorder="1"/>
    <xf numFmtId="2" fontId="11" fillId="7" borderId="1" xfId="0" applyNumberFormat="1" applyFont="1" applyFill="1" applyBorder="1"/>
    <xf numFmtId="2" fontId="12" fillId="7" borderId="1" xfId="0" applyNumberFormat="1" applyFont="1" applyFill="1" applyBorder="1"/>
    <xf numFmtId="2" fontId="13" fillId="7" borderId="27" xfId="0" applyNumberFormat="1" applyFont="1" applyFill="1" applyBorder="1"/>
    <xf numFmtId="2" fontId="14" fillId="7" borderId="28" xfId="0" applyNumberFormat="1" applyFont="1" applyFill="1" applyBorder="1"/>
    <xf numFmtId="2" fontId="11" fillId="0" borderId="4" xfId="0" applyNumberFormat="1" applyFont="1" applyFill="1" applyBorder="1"/>
    <xf numFmtId="2" fontId="12" fillId="0" borderId="12" xfId="0" applyNumberFormat="1" applyFont="1" applyBorder="1"/>
    <xf numFmtId="2" fontId="12" fillId="0" borderId="5" xfId="0" applyNumberFormat="1" applyFont="1" applyBorder="1"/>
    <xf numFmtId="2" fontId="13" fillId="0" borderId="30" xfId="0" applyNumberFormat="1" applyFont="1" applyFill="1" applyBorder="1"/>
    <xf numFmtId="2" fontId="14" fillId="0" borderId="12" xfId="0" applyNumberFormat="1" applyFont="1" applyBorder="1"/>
    <xf numFmtId="2" fontId="14" fillId="0" borderId="5" xfId="0" applyNumberFormat="1" applyFont="1" applyBorder="1"/>
    <xf numFmtId="2" fontId="11" fillId="10" borderId="32" xfId="0" applyNumberFormat="1" applyFont="1" applyFill="1" applyBorder="1"/>
    <xf numFmtId="2" fontId="12" fillId="10" borderId="5" xfId="0" applyNumberFormat="1" applyFont="1" applyFill="1" applyBorder="1"/>
    <xf numFmtId="2" fontId="13" fillId="10" borderId="30" xfId="0" applyNumberFormat="1" applyFont="1" applyFill="1" applyBorder="1"/>
    <xf numFmtId="2" fontId="14" fillId="10" borderId="33" xfId="0" applyNumberFormat="1" applyFont="1" applyFill="1" applyBorder="1"/>
    <xf numFmtId="2" fontId="11" fillId="7" borderId="32" xfId="0" applyNumberFormat="1" applyFont="1" applyFill="1" applyBorder="1"/>
    <xf numFmtId="2" fontId="12" fillId="7" borderId="5" xfId="0" applyNumberFormat="1" applyFont="1" applyFill="1" applyBorder="1"/>
    <xf numFmtId="2" fontId="13" fillId="7" borderId="30" xfId="0" applyNumberFormat="1" applyFont="1" applyFill="1" applyBorder="1"/>
    <xf numFmtId="2" fontId="14" fillId="7" borderId="6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22" fillId="0" borderId="1" xfId="0" applyFont="1" applyBorder="1"/>
    <xf numFmtId="0" fontId="15" fillId="0" borderId="1" xfId="0" applyFont="1" applyBorder="1" applyAlignment="1">
      <alignment vertical="center"/>
    </xf>
    <xf numFmtId="0" fontId="23" fillId="0" borderId="1" xfId="0" applyFont="1" applyFill="1" applyBorder="1"/>
    <xf numFmtId="164" fontId="23" fillId="0" borderId="1" xfId="0" applyNumberFormat="1" applyFont="1" applyBorder="1"/>
    <xf numFmtId="0" fontId="3" fillId="10" borderId="19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2F000000}"/>
  </cellStyles>
  <dxfs count="0"/>
  <tableStyles count="0" defaultTableStyle="TableStyleMedium2" defaultPivotStyle="PivotStyleLight16"/>
  <colors>
    <mruColors>
      <color rgb="FFC7B19D"/>
      <color rgb="FFFF99CC"/>
      <color rgb="FFFFCCCC"/>
      <color rgb="FFFFFFCC"/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</a:t>
            </a:r>
            <a:r>
              <a:rPr lang="el-GR" baseline="30000"/>
              <a:t>13</a:t>
            </a:r>
            <a:r>
              <a:rPr lang="en-US"/>
              <a:t>C </a:t>
            </a:r>
            <a:r>
              <a:rPr lang="pl-PL"/>
              <a:t>cross-lab</a:t>
            </a:r>
            <a:r>
              <a:rPr lang="pl-PL" baseline="0"/>
              <a:t> check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 2 Cross-lab checks'!$F$2</c:f>
              <c:strCache>
                <c:ptCount val="1"/>
                <c:pt idx="0">
                  <c:v>δ13C VPDB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6770716374934097"/>
                  <c:y val="8.97485394659475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'Sheet 2 Cross-lab checks'!$C$3:$C$13</c:f>
              <c:numCache>
                <c:formatCode>0.0</c:formatCode>
                <c:ptCount val="11"/>
                <c:pt idx="0">
                  <c:v>-19.133286722431645</c:v>
                </c:pt>
                <c:pt idx="1">
                  <c:v>-19.989830057771623</c:v>
                </c:pt>
                <c:pt idx="2">
                  <c:v>-18.842597941914658</c:v>
                </c:pt>
                <c:pt idx="3">
                  <c:v>-20.225032930617225</c:v>
                </c:pt>
                <c:pt idx="4">
                  <c:v>-21.705247287703884</c:v>
                </c:pt>
                <c:pt idx="5">
                  <c:v>-20.626386917588817</c:v>
                </c:pt>
                <c:pt idx="6">
                  <c:v>-20.882608401524784</c:v>
                </c:pt>
                <c:pt idx="7">
                  <c:v>-19.529663756888517</c:v>
                </c:pt>
                <c:pt idx="8">
                  <c:v>-21.524891999232455</c:v>
                </c:pt>
                <c:pt idx="9">
                  <c:v>-20.972325000997706</c:v>
                </c:pt>
                <c:pt idx="10">
                  <c:v>-18.948127443003184</c:v>
                </c:pt>
              </c:numCache>
            </c:numRef>
          </c:xVal>
          <c:yVal>
            <c:numRef>
              <c:f>'Sheet 2 Cross-lab checks'!$F$3:$F$13</c:f>
              <c:numCache>
                <c:formatCode>0.0</c:formatCode>
                <c:ptCount val="11"/>
                <c:pt idx="0">
                  <c:v>-19.371458386400001</c:v>
                </c:pt>
                <c:pt idx="1">
                  <c:v>-20.267469132799999</c:v>
                </c:pt>
                <c:pt idx="2">
                  <c:v>-19.201873423999999</c:v>
                </c:pt>
                <c:pt idx="3">
                  <c:v>-20.5199510072</c:v>
                </c:pt>
                <c:pt idx="4">
                  <c:v>-22.006755039200002</c:v>
                </c:pt>
                <c:pt idx="5">
                  <c:v>-20.9426928512</c:v>
                </c:pt>
                <c:pt idx="6">
                  <c:v>-21.156799460000002</c:v>
                </c:pt>
                <c:pt idx="7">
                  <c:v>-20.053813654399999</c:v>
                </c:pt>
                <c:pt idx="8">
                  <c:v>-22.083640289600002</c:v>
                </c:pt>
                <c:pt idx="9">
                  <c:v>-21.536032193600001</c:v>
                </c:pt>
                <c:pt idx="10">
                  <c:v>-19.441735692800002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9-4727-9597-E671D2898508}"/>
            </c:ext>
          </c:extLst>
        </c:ser>
        <c:ser>
          <c:idx val="1"/>
          <c:order val="1"/>
          <c:tx>
            <c:strRef>
              <c:f>'Sheet 2 Cross-lab checks'!$B$3</c:f>
              <c:strCache>
                <c:ptCount val="1"/>
                <c:pt idx="0">
                  <c:v>Reindeer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('Sheet 2 Cross-lab checks'!$C$3:$C$5,'Sheet 2 Cross-lab checks'!$C$13)</c:f>
              <c:numCache>
                <c:formatCode>0.0</c:formatCode>
                <c:ptCount val="4"/>
                <c:pt idx="0">
                  <c:v>-19.133286722431645</c:v>
                </c:pt>
                <c:pt idx="1">
                  <c:v>-19.989830057771623</c:v>
                </c:pt>
                <c:pt idx="2">
                  <c:v>-18.842597941914658</c:v>
                </c:pt>
                <c:pt idx="3">
                  <c:v>-18.948127443003184</c:v>
                </c:pt>
              </c:numCache>
            </c:numRef>
          </c:xVal>
          <c:yVal>
            <c:numRef>
              <c:f>('Sheet 2 Cross-lab checks'!$F$3:$F$5,'Sheet 2 Cross-lab checks'!$F$13)</c:f>
              <c:numCache>
                <c:formatCode>0.0</c:formatCode>
                <c:ptCount val="4"/>
                <c:pt idx="0">
                  <c:v>-19.371458386400001</c:v>
                </c:pt>
                <c:pt idx="1">
                  <c:v>-20.267469132799999</c:v>
                </c:pt>
                <c:pt idx="2">
                  <c:v>-19.201873423999999</c:v>
                </c:pt>
                <c:pt idx="3">
                  <c:v>-19.441735692800002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9-4727-9597-E671D2898508}"/>
            </c:ext>
          </c:extLst>
        </c:ser>
        <c:ser>
          <c:idx val="4"/>
          <c:order val="2"/>
          <c:tx>
            <c:strRef>
              <c:f>'Sheet 2 Cross-lab checks'!$B$8</c:f>
              <c:strCache>
                <c:ptCount val="1"/>
                <c:pt idx="0">
                  <c:v>Bovid/Cervid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'Sheet 2 Cross-lab checks'!$C$8</c:f>
              <c:numCache>
                <c:formatCode>0.0</c:formatCode>
                <c:ptCount val="1"/>
                <c:pt idx="0">
                  <c:v>-20.626386917588817</c:v>
                </c:pt>
              </c:numCache>
            </c:numRef>
          </c:xVal>
          <c:yVal>
            <c:numRef>
              <c:f>'Sheet 2 Cross-lab checks'!$F$8</c:f>
              <c:numCache>
                <c:formatCode>0.0</c:formatCode>
                <c:ptCount val="1"/>
                <c:pt idx="0">
                  <c:v>-20.9426928512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49-4727-9597-E671D2898508}"/>
            </c:ext>
          </c:extLst>
        </c:ser>
        <c:ser>
          <c:idx val="5"/>
          <c:order val="3"/>
          <c:tx>
            <c:strRef>
              <c:f>'Sheet 2 Cross-lab checks'!$B$11</c:f>
              <c:strCache>
                <c:ptCount val="1"/>
                <c:pt idx="0">
                  <c:v>Horse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'Sheet 2 Cross-lab checks'!$C$11</c:f>
              <c:numCache>
                <c:formatCode>0.0</c:formatCode>
                <c:ptCount val="1"/>
                <c:pt idx="0">
                  <c:v>-21.524891999232455</c:v>
                </c:pt>
              </c:numCache>
            </c:numRef>
          </c:xVal>
          <c:yVal>
            <c:numRef>
              <c:f>'Sheet 2 Cross-lab checks'!$F$11</c:f>
              <c:numCache>
                <c:formatCode>0.0</c:formatCode>
                <c:ptCount val="1"/>
                <c:pt idx="0">
                  <c:v>-22.083640289600002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49-4727-9597-E671D2898508}"/>
            </c:ext>
          </c:extLst>
        </c:ser>
        <c:ser>
          <c:idx val="2"/>
          <c:order val="4"/>
          <c:tx>
            <c:strRef>
              <c:f>'Sheet 2 Cross-lab checks'!$B$6</c:f>
              <c:strCache>
                <c:ptCount val="1"/>
                <c:pt idx="0">
                  <c:v>Rhinoceros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('Sheet 2 Cross-lab checks'!$C$6,'Sheet 2 Cross-lab checks'!$C$9)</c:f>
              <c:numCache>
                <c:formatCode>0.0</c:formatCode>
                <c:ptCount val="2"/>
                <c:pt idx="0">
                  <c:v>-20.225032930617225</c:v>
                </c:pt>
                <c:pt idx="1">
                  <c:v>-20.882608401524784</c:v>
                </c:pt>
              </c:numCache>
            </c:numRef>
          </c:xVal>
          <c:yVal>
            <c:numRef>
              <c:f>('Sheet 2 Cross-lab checks'!$F$6,'Sheet 2 Cross-lab checks'!$F$9)</c:f>
              <c:numCache>
                <c:formatCode>0.0</c:formatCode>
                <c:ptCount val="2"/>
                <c:pt idx="0">
                  <c:v>-20.5199510072</c:v>
                </c:pt>
                <c:pt idx="1">
                  <c:v>-21.156799460000002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49-4727-9597-E671D2898508}"/>
            </c:ext>
          </c:extLst>
        </c:ser>
        <c:ser>
          <c:idx val="3"/>
          <c:order val="5"/>
          <c:tx>
            <c:strRef>
              <c:f>'Sheet 2 Cross-lab checks'!$B$7</c:f>
              <c:strCache>
                <c:ptCount val="1"/>
                <c:pt idx="0">
                  <c:v>Mammoth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('Sheet 2 Cross-lab checks'!$C$7,'Sheet 2 Cross-lab checks'!$C$12)</c:f>
              <c:numCache>
                <c:formatCode>0.0</c:formatCode>
                <c:ptCount val="2"/>
                <c:pt idx="0">
                  <c:v>-21.705247287703884</c:v>
                </c:pt>
                <c:pt idx="1">
                  <c:v>-20.972325000997706</c:v>
                </c:pt>
              </c:numCache>
            </c:numRef>
          </c:xVal>
          <c:yVal>
            <c:numRef>
              <c:f>('Sheet 2 Cross-lab checks'!$F$7,'Sheet 2 Cross-lab checks'!$F$12)</c:f>
              <c:numCache>
                <c:formatCode>0.0</c:formatCode>
                <c:ptCount val="2"/>
                <c:pt idx="0">
                  <c:v>-22.006755039200002</c:v>
                </c:pt>
                <c:pt idx="1">
                  <c:v>-21.536032193600001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49-4727-9597-E671D2898508}"/>
            </c:ext>
          </c:extLst>
        </c:ser>
        <c:ser>
          <c:idx val="6"/>
          <c:order val="6"/>
          <c:tx>
            <c:strRef>
              <c:f>'Sheet 2 Cross-lab checks'!$B$10</c:f>
              <c:strCache>
                <c:ptCount val="1"/>
                <c:pt idx="0">
                  <c:v>Hyena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'Sheet 2 Cross-lab checks'!$C$10</c:f>
              <c:numCache>
                <c:formatCode>0.0</c:formatCode>
                <c:ptCount val="1"/>
                <c:pt idx="0">
                  <c:v>-19.529663756888517</c:v>
                </c:pt>
              </c:numCache>
            </c:numRef>
          </c:xVal>
          <c:yVal>
            <c:numRef>
              <c:f>'Sheet 2 Cross-lab checks'!$F$10</c:f>
              <c:numCache>
                <c:formatCode>0.0</c:formatCode>
                <c:ptCount val="1"/>
                <c:pt idx="0">
                  <c:v>-20.053813654399999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49-4727-9597-E671D289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423584"/>
        <c:axId val="399302048"/>
      </c:scatterChart>
      <c:valAx>
        <c:axId val="33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University of Tübingen (Tübingen, Germany)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9302048"/>
        <c:crossesAt val="-22.5"/>
        <c:crossBetween val="midCat"/>
      </c:valAx>
      <c:valAx>
        <c:axId val="3993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Inst. of Geological Sciences PAS (Warsaw, Poland)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7423584"/>
        <c:crossesAt val="-22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</a:t>
            </a:r>
            <a:r>
              <a:rPr lang="el-GR" baseline="30000"/>
              <a:t>1</a:t>
            </a:r>
            <a:r>
              <a:rPr lang="pl-PL" baseline="30000"/>
              <a:t>5</a:t>
            </a:r>
            <a:r>
              <a:rPr lang="pl-PL"/>
              <a:t>N</a:t>
            </a:r>
            <a:r>
              <a:rPr lang="en-US"/>
              <a:t> </a:t>
            </a:r>
            <a:r>
              <a:rPr lang="pl-PL"/>
              <a:t>cross-lab</a:t>
            </a:r>
            <a:r>
              <a:rPr lang="pl-PL" baseline="0"/>
              <a:t> check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 2 Cross-lab checks'!$D$2</c:f>
              <c:strCache>
                <c:ptCount val="1"/>
                <c:pt idx="0">
                  <c:v>δ15N air N2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2675518677305841"/>
                  <c:y val="5.39312472568278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'Sheet 2 Cross-lab checks'!$D$3:$D$13</c:f>
              <c:numCache>
                <c:formatCode>0.0</c:formatCode>
                <c:ptCount val="11"/>
                <c:pt idx="0">
                  <c:v>1.9227847900447053</c:v>
                </c:pt>
                <c:pt idx="1">
                  <c:v>2.0694612599148305</c:v>
                </c:pt>
                <c:pt idx="2">
                  <c:v>2.4177399316249604</c:v>
                </c:pt>
                <c:pt idx="3">
                  <c:v>3.6212710174459888</c:v>
                </c:pt>
                <c:pt idx="4">
                  <c:v>6.266790343833053</c:v>
                </c:pt>
                <c:pt idx="5">
                  <c:v>3.9861384211042363</c:v>
                </c:pt>
                <c:pt idx="6">
                  <c:v>4.4852997323577197</c:v>
                </c:pt>
                <c:pt idx="7">
                  <c:v>10.1306053910101</c:v>
                </c:pt>
                <c:pt idx="8">
                  <c:v>6.4053456146890149</c:v>
                </c:pt>
                <c:pt idx="9">
                  <c:v>6.7088410725598759</c:v>
                </c:pt>
                <c:pt idx="10">
                  <c:v>2.7720516999606026</c:v>
                </c:pt>
              </c:numCache>
            </c:numRef>
          </c:xVal>
          <c:yVal>
            <c:numRef>
              <c:f>'Sheet 2 Cross-lab checks'!$G$3:$G$13</c:f>
              <c:numCache>
                <c:formatCode>0.0</c:formatCode>
                <c:ptCount val="11"/>
                <c:pt idx="0">
                  <c:v>1.931597176775</c:v>
                </c:pt>
                <c:pt idx="1">
                  <c:v>1.8899808173749997</c:v>
                </c:pt>
                <c:pt idx="2">
                  <c:v>2.191911593225</c:v>
                </c:pt>
                <c:pt idx="3">
                  <c:v>3.4479212824999994</c:v>
                </c:pt>
                <c:pt idx="4">
                  <c:v>6.0327291809750001</c:v>
                </c:pt>
                <c:pt idx="5">
                  <c:v>3.8139636812500006</c:v>
                </c:pt>
                <c:pt idx="6">
                  <c:v>4.5956573948750004</c:v>
                </c:pt>
                <c:pt idx="7">
                  <c:v>10.104011420500001</c:v>
                </c:pt>
                <c:pt idx="8">
                  <c:v>6.3533213372499997</c:v>
                </c:pt>
                <c:pt idx="9">
                  <c:v>6.7330921723750006</c:v>
                </c:pt>
                <c:pt idx="10">
                  <c:v>2.6311685677500001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A-4AF5-BC47-E93C906016B0}"/>
            </c:ext>
          </c:extLst>
        </c:ser>
        <c:ser>
          <c:idx val="1"/>
          <c:order val="1"/>
          <c:tx>
            <c:strRef>
              <c:f>'Sheet 2 Cross-lab checks'!$B$3</c:f>
              <c:strCache>
                <c:ptCount val="1"/>
                <c:pt idx="0">
                  <c:v>Reindeer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('Sheet 2 Cross-lab checks'!$D$3:$D$5,'Sheet 2 Cross-lab checks'!$D$13)</c:f>
              <c:numCache>
                <c:formatCode>0.0</c:formatCode>
                <c:ptCount val="4"/>
                <c:pt idx="0">
                  <c:v>1.9227847900447053</c:v>
                </c:pt>
                <c:pt idx="1">
                  <c:v>2.0694612599148305</c:v>
                </c:pt>
                <c:pt idx="2">
                  <c:v>2.4177399316249604</c:v>
                </c:pt>
                <c:pt idx="3">
                  <c:v>2.7720516999606026</c:v>
                </c:pt>
              </c:numCache>
            </c:numRef>
          </c:xVal>
          <c:yVal>
            <c:numRef>
              <c:f>('Sheet 2 Cross-lab checks'!$G$3:$G$5,'Sheet 2 Cross-lab checks'!$G$13)</c:f>
              <c:numCache>
                <c:formatCode>0.0</c:formatCode>
                <c:ptCount val="4"/>
                <c:pt idx="0">
                  <c:v>1.931597176775</c:v>
                </c:pt>
                <c:pt idx="1">
                  <c:v>1.8899808173749997</c:v>
                </c:pt>
                <c:pt idx="2">
                  <c:v>2.191911593225</c:v>
                </c:pt>
                <c:pt idx="3">
                  <c:v>2.6311685677500001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A-4AF5-BC47-E93C906016B0}"/>
            </c:ext>
          </c:extLst>
        </c:ser>
        <c:ser>
          <c:idx val="4"/>
          <c:order val="2"/>
          <c:tx>
            <c:strRef>
              <c:f>'Sheet 2 Cross-lab checks'!$B$8</c:f>
              <c:strCache>
                <c:ptCount val="1"/>
                <c:pt idx="0">
                  <c:v>Bovid/Cervid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'Sheet 2 Cross-lab checks'!$D$8</c:f>
              <c:numCache>
                <c:formatCode>0.0</c:formatCode>
                <c:ptCount val="1"/>
                <c:pt idx="0">
                  <c:v>3.9861384211042363</c:v>
                </c:pt>
              </c:numCache>
            </c:numRef>
          </c:xVal>
          <c:yVal>
            <c:numRef>
              <c:f>'Sheet 2 Cross-lab checks'!$G$8</c:f>
              <c:numCache>
                <c:formatCode>0.0</c:formatCode>
                <c:ptCount val="1"/>
                <c:pt idx="0">
                  <c:v>3.8139636812500006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CA-4AF5-BC47-E93C906016B0}"/>
            </c:ext>
          </c:extLst>
        </c:ser>
        <c:ser>
          <c:idx val="5"/>
          <c:order val="3"/>
          <c:tx>
            <c:strRef>
              <c:f>'Sheet 2 Cross-lab checks'!$B$11</c:f>
              <c:strCache>
                <c:ptCount val="1"/>
                <c:pt idx="0">
                  <c:v>Horse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'Sheet 2 Cross-lab checks'!$D$11</c:f>
              <c:numCache>
                <c:formatCode>0.0</c:formatCode>
                <c:ptCount val="1"/>
                <c:pt idx="0">
                  <c:v>6.4053456146890149</c:v>
                </c:pt>
              </c:numCache>
            </c:numRef>
          </c:xVal>
          <c:yVal>
            <c:numRef>
              <c:f>'Sheet 2 Cross-lab checks'!$G$11</c:f>
              <c:numCache>
                <c:formatCode>0.0</c:formatCode>
                <c:ptCount val="1"/>
                <c:pt idx="0">
                  <c:v>6.3533213372499997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CA-4AF5-BC47-E93C906016B0}"/>
            </c:ext>
          </c:extLst>
        </c:ser>
        <c:ser>
          <c:idx val="2"/>
          <c:order val="4"/>
          <c:tx>
            <c:strRef>
              <c:f>'Sheet 2 Cross-lab checks'!$B$6</c:f>
              <c:strCache>
                <c:ptCount val="1"/>
                <c:pt idx="0">
                  <c:v>Rhinoceros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('Sheet 2 Cross-lab checks'!$D$6,'Sheet 2 Cross-lab checks'!$D$9)</c:f>
              <c:numCache>
                <c:formatCode>0.0</c:formatCode>
                <c:ptCount val="2"/>
                <c:pt idx="0">
                  <c:v>3.6212710174459888</c:v>
                </c:pt>
                <c:pt idx="1">
                  <c:v>4.4852997323577197</c:v>
                </c:pt>
              </c:numCache>
            </c:numRef>
          </c:xVal>
          <c:yVal>
            <c:numRef>
              <c:f>('Sheet 2 Cross-lab checks'!$G$6,'Sheet 2 Cross-lab checks'!$G$9)</c:f>
              <c:numCache>
                <c:formatCode>0.0</c:formatCode>
                <c:ptCount val="2"/>
                <c:pt idx="0">
                  <c:v>3.4479212824999994</c:v>
                </c:pt>
                <c:pt idx="1">
                  <c:v>4.5956573948750004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A-4AF5-BC47-E93C906016B0}"/>
            </c:ext>
          </c:extLst>
        </c:ser>
        <c:ser>
          <c:idx val="3"/>
          <c:order val="5"/>
          <c:tx>
            <c:strRef>
              <c:f>'Sheet 2 Cross-lab checks'!$B$7</c:f>
              <c:strCache>
                <c:ptCount val="1"/>
                <c:pt idx="0">
                  <c:v>Mammoth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('Sheet 2 Cross-lab checks'!$D$7,'Sheet 2 Cross-lab checks'!$D$12)</c:f>
              <c:numCache>
                <c:formatCode>0.0</c:formatCode>
                <c:ptCount val="2"/>
                <c:pt idx="0">
                  <c:v>6.266790343833053</c:v>
                </c:pt>
                <c:pt idx="1">
                  <c:v>6.7088410725598759</c:v>
                </c:pt>
              </c:numCache>
            </c:numRef>
          </c:xVal>
          <c:yVal>
            <c:numRef>
              <c:f>('Sheet 2 Cross-lab checks'!$G$7,'Sheet 2 Cross-lab checks'!$G$12)</c:f>
              <c:numCache>
                <c:formatCode>0.0</c:formatCode>
                <c:ptCount val="2"/>
                <c:pt idx="0">
                  <c:v>6.0327291809750001</c:v>
                </c:pt>
                <c:pt idx="1">
                  <c:v>6.7330921723750006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CA-4AF5-BC47-E93C906016B0}"/>
            </c:ext>
          </c:extLst>
        </c:ser>
        <c:ser>
          <c:idx val="6"/>
          <c:order val="6"/>
          <c:tx>
            <c:strRef>
              <c:f>'Sheet 2 Cross-lab checks'!$B$10</c:f>
              <c:strCache>
                <c:ptCount val="1"/>
                <c:pt idx="0">
                  <c:v>Hyena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'Sheet 2 Cross-lab checks'!$D$10</c:f>
              <c:numCache>
                <c:formatCode>0.0</c:formatCode>
                <c:ptCount val="1"/>
                <c:pt idx="0">
                  <c:v>10.1306053910101</c:v>
                </c:pt>
              </c:numCache>
            </c:numRef>
          </c:xVal>
          <c:yVal>
            <c:numRef>
              <c:f>'Sheet 2 Cross-lab checks'!$G$10</c:f>
              <c:numCache>
                <c:formatCode>0.0</c:formatCode>
                <c:ptCount val="1"/>
                <c:pt idx="0">
                  <c:v>10.104011420500001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CA-4AF5-BC47-E93C9060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423584"/>
        <c:axId val="399302048"/>
      </c:scatterChart>
      <c:valAx>
        <c:axId val="3374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University of Tübingen (Tübingen, Germany)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9302048"/>
        <c:crossesAt val="-22.5"/>
        <c:crossBetween val="midCat"/>
      </c:valAx>
      <c:valAx>
        <c:axId val="3993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Inst. of Geological Sciences PAS (Warsaw, Poland)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7423584"/>
        <c:crossesAt val="-22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77755</xdr:colOff>
      <xdr:row>14</xdr:row>
      <xdr:rowOff>38878</xdr:rowOff>
    </xdr:from>
    <xdr:to>
      <xdr:col>5</xdr:col>
      <xdr:colOff>281474</xdr:colOff>
      <xdr:row>30</xdr:row>
      <xdr:rowOff>153489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1131B6-55CD-4DF2-AE04-2746BB7A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552061</xdr:colOff>
      <xdr:row>14</xdr:row>
      <xdr:rowOff>23327</xdr:rowOff>
    </xdr:from>
    <xdr:to>
      <xdr:col>13</xdr:col>
      <xdr:colOff>250370</xdr:colOff>
      <xdr:row>30</xdr:row>
      <xdr:rowOff>145247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09D01EB-AD9D-4167-8040-1BA0EE102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4"/>
  <sheetViews>
    <sheetView tabSelected="1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ColWidth="9.109375" defaultRowHeight="13.8" x14ac:dyDescent="0.3"/>
  <cols>
    <col min="1" max="1" width="24.33203125" style="1" bestFit="1" customWidth="1"/>
    <col min="2" max="2" width="8.44140625" style="1" customWidth="1"/>
    <col min="3" max="3" width="8.33203125" style="1" customWidth="1"/>
    <col min="4" max="4" width="7.5546875" style="1" customWidth="1"/>
    <col min="5" max="8" width="9.21875" style="1" customWidth="1"/>
    <col min="9" max="9" width="10" style="1" customWidth="1"/>
    <col min="10" max="10" width="9.77734375" style="1" customWidth="1"/>
    <col min="11" max="14" width="5.77734375" style="1" customWidth="1"/>
    <col min="15" max="15" width="9" style="1" customWidth="1"/>
    <col min="16" max="16" width="9.109375" style="1"/>
    <col min="17" max="17" width="9.21875" style="1" customWidth="1"/>
    <col min="18" max="18" width="9" style="1" customWidth="1"/>
    <col min="19" max="19" width="9.109375" style="1"/>
    <col min="20" max="20" width="8.77734375" style="1" customWidth="1"/>
    <col min="21" max="21" width="7" style="1" customWidth="1"/>
    <col min="22" max="22" width="5.88671875" style="1" customWidth="1"/>
    <col min="23" max="23" width="7" style="1" customWidth="1"/>
    <col min="24" max="24" width="6" style="1" customWidth="1"/>
    <col min="25" max="26" width="9.109375" style="1"/>
    <col min="27" max="27" width="8.33203125" style="1" customWidth="1"/>
    <col min="28" max="29" width="9.109375" style="1"/>
    <col min="30" max="30" width="9.21875" style="1" customWidth="1"/>
    <col min="31" max="31" width="7" style="1" customWidth="1"/>
    <col min="32" max="32" width="5.77734375" style="1" customWidth="1"/>
    <col min="33" max="33" width="6.33203125" style="1" customWidth="1"/>
    <col min="34" max="34" width="5.6640625" style="1" customWidth="1"/>
    <col min="35" max="16384" width="9.109375" style="1"/>
  </cols>
  <sheetData>
    <row r="1" spans="1:34" ht="14.4" thickBot="1" x14ac:dyDescent="0.35">
      <c r="B1" s="126" t="s">
        <v>20</v>
      </c>
      <c r="C1" s="127"/>
      <c r="D1" s="127"/>
      <c r="E1" s="127"/>
      <c r="F1" s="127"/>
      <c r="G1" s="127"/>
      <c r="H1" s="127"/>
      <c r="I1" s="127"/>
      <c r="J1" s="128"/>
      <c r="K1" s="126" t="s">
        <v>24</v>
      </c>
      <c r="L1" s="127"/>
      <c r="M1" s="127"/>
      <c r="N1" s="128"/>
      <c r="O1" s="123" t="s">
        <v>23</v>
      </c>
      <c r="P1" s="124"/>
      <c r="Q1" s="124"/>
      <c r="R1" s="124"/>
      <c r="S1" s="124"/>
      <c r="T1" s="124"/>
      <c r="U1" s="124"/>
      <c r="V1" s="124"/>
      <c r="W1" s="124"/>
      <c r="X1" s="125"/>
      <c r="Y1" s="132" t="s">
        <v>36</v>
      </c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ht="14.4" thickBot="1" x14ac:dyDescent="0.35">
      <c r="B2" s="129"/>
      <c r="C2" s="130"/>
      <c r="D2" s="130"/>
      <c r="E2" s="130"/>
      <c r="F2" s="130"/>
      <c r="G2" s="130"/>
      <c r="H2" s="130"/>
      <c r="I2" s="130"/>
      <c r="J2" s="131"/>
      <c r="K2" s="129"/>
      <c r="L2" s="130"/>
      <c r="M2" s="130"/>
      <c r="N2" s="131"/>
      <c r="O2" s="2"/>
      <c r="P2" s="3" t="s">
        <v>22</v>
      </c>
      <c r="Q2" s="4"/>
      <c r="R2" s="3"/>
      <c r="S2" s="3" t="s">
        <v>22</v>
      </c>
      <c r="T2" s="4"/>
      <c r="U2" s="3"/>
      <c r="V2" s="3" t="s">
        <v>22</v>
      </c>
      <c r="W2" s="3"/>
      <c r="X2" s="5" t="s">
        <v>22</v>
      </c>
      <c r="Y2" s="2"/>
      <c r="Z2" s="3" t="s">
        <v>22</v>
      </c>
      <c r="AA2" s="4"/>
      <c r="AB2" s="3"/>
      <c r="AC2" s="3" t="s">
        <v>22</v>
      </c>
      <c r="AD2" s="4"/>
      <c r="AE2" s="3"/>
      <c r="AF2" s="3" t="s">
        <v>22</v>
      </c>
      <c r="AG2" s="3"/>
      <c r="AH2" s="5" t="s">
        <v>22</v>
      </c>
    </row>
    <row r="3" spans="1:34" s="24" customFormat="1" ht="110.4" x14ac:dyDescent="0.3">
      <c r="A3" s="6" t="s">
        <v>7</v>
      </c>
      <c r="B3" s="7" t="s">
        <v>21</v>
      </c>
      <c r="C3" s="8" t="s">
        <v>27</v>
      </c>
      <c r="D3" s="8" t="s">
        <v>28</v>
      </c>
      <c r="E3" s="9" t="s">
        <v>38</v>
      </c>
      <c r="F3" s="10" t="s">
        <v>39</v>
      </c>
      <c r="G3" s="11" t="s">
        <v>34</v>
      </c>
      <c r="H3" s="11" t="s">
        <v>35</v>
      </c>
      <c r="I3" s="11" t="s">
        <v>29</v>
      </c>
      <c r="J3" s="12" t="s">
        <v>30</v>
      </c>
      <c r="K3" s="13" t="s">
        <v>40</v>
      </c>
      <c r="L3" s="9" t="s">
        <v>41</v>
      </c>
      <c r="M3" s="14" t="s">
        <v>42</v>
      </c>
      <c r="N3" s="14" t="s">
        <v>43</v>
      </c>
      <c r="O3" s="15" t="s">
        <v>44</v>
      </c>
      <c r="P3" s="16" t="s">
        <v>31</v>
      </c>
      <c r="Q3" s="17" t="s">
        <v>32</v>
      </c>
      <c r="R3" s="18" t="s">
        <v>45</v>
      </c>
      <c r="S3" s="19" t="s">
        <v>31</v>
      </c>
      <c r="T3" s="20" t="s">
        <v>32</v>
      </c>
      <c r="U3" s="21" t="s">
        <v>46</v>
      </c>
      <c r="V3" s="22" t="s">
        <v>48</v>
      </c>
      <c r="W3" s="18" t="s">
        <v>47</v>
      </c>
      <c r="X3" s="23" t="s">
        <v>49</v>
      </c>
      <c r="Y3" s="15" t="s">
        <v>44</v>
      </c>
      <c r="Z3" s="16" t="s">
        <v>31</v>
      </c>
      <c r="AA3" s="17" t="s">
        <v>32</v>
      </c>
      <c r="AB3" s="18" t="s">
        <v>45</v>
      </c>
      <c r="AC3" s="19" t="s">
        <v>31</v>
      </c>
      <c r="AD3" s="20" t="s">
        <v>32</v>
      </c>
      <c r="AE3" s="21" t="s">
        <v>46</v>
      </c>
      <c r="AF3" s="22" t="s">
        <v>48</v>
      </c>
      <c r="AG3" s="18" t="s">
        <v>47</v>
      </c>
      <c r="AH3" s="23" t="s">
        <v>49</v>
      </c>
    </row>
    <row r="4" spans="1:34" x14ac:dyDescent="0.3">
      <c r="A4" s="25" t="s">
        <v>2</v>
      </c>
      <c r="B4" s="26">
        <v>8</v>
      </c>
      <c r="C4" s="27"/>
      <c r="D4" s="27">
        <f>B4/SUM(B$4:B$13)</f>
        <v>7.407407407407407E-2</v>
      </c>
      <c r="E4" s="28">
        <v>70</v>
      </c>
      <c r="F4" s="29">
        <f>D4*(1.98+0.035*E4)</f>
        <v>0.32814814814814813</v>
      </c>
      <c r="G4" s="28"/>
      <c r="H4" s="30">
        <f>F4/SUM(F$4:F$13)</f>
        <v>9.019016535287791E-3</v>
      </c>
      <c r="I4" s="31"/>
      <c r="J4" s="32">
        <f t="shared" ref="J4:J13" si="0">D4*E4/SUMPRODUCT(D$4:D$13,E$4:E$13)</f>
        <v>5.2750068292499131E-3</v>
      </c>
      <c r="K4" s="33">
        <v>-19.540490735135641</v>
      </c>
      <c r="L4" s="34">
        <v>0.2070713077618013</v>
      </c>
      <c r="M4" s="35">
        <v>9.1632240093799737</v>
      </c>
      <c r="N4" s="36">
        <v>0.73338639031355179</v>
      </c>
      <c r="O4" s="2"/>
      <c r="P4" s="37"/>
      <c r="Q4" s="38">
        <f t="shared" ref="Q4:Q13" si="1">POWER((L4*J4),2)</f>
        <v>1.193124888230222E-6</v>
      </c>
      <c r="R4" s="39"/>
      <c r="S4" s="37"/>
      <c r="T4" s="38">
        <f t="shared" ref="T4:T13" si="2">POWER((N4*J4),2)</f>
        <v>1.4966206911867064E-5</v>
      </c>
      <c r="U4" s="39"/>
      <c r="V4" s="40"/>
      <c r="W4" s="39"/>
      <c r="X4" s="41"/>
      <c r="Y4" s="42"/>
      <c r="Z4" s="37"/>
      <c r="AA4" s="38">
        <f t="shared" ref="AA4:AA13" si="3">POWER((L4*H4),2)</f>
        <v>3.4878533706752569E-6</v>
      </c>
      <c r="AB4" s="39"/>
      <c r="AC4" s="37"/>
      <c r="AD4" s="38">
        <f t="shared" ref="AD4:AD13" si="4">POWER((N4*H4),2)</f>
        <v>4.375060460033462E-5</v>
      </c>
      <c r="AE4" s="3"/>
      <c r="AF4" s="4"/>
      <c r="AG4" s="3"/>
      <c r="AH4" s="5"/>
    </row>
    <row r="5" spans="1:34" x14ac:dyDescent="0.3">
      <c r="A5" s="43" t="s">
        <v>1</v>
      </c>
      <c r="B5" s="44">
        <v>8</v>
      </c>
      <c r="C5" s="27">
        <f t="shared" ref="C5:C13" si="5">B5/SUM(B$5:B$13)</f>
        <v>0.08</v>
      </c>
      <c r="D5" s="27">
        <f t="shared" ref="D5:D13" si="6">B5/SUM(B$4:B$13)</f>
        <v>7.407407407407407E-2</v>
      </c>
      <c r="E5" s="45">
        <v>500</v>
      </c>
      <c r="F5" s="88">
        <f t="shared" ref="F5:F13" si="7">D5*(1.98+0.035*E5)</f>
        <v>1.442962962962963</v>
      </c>
      <c r="G5" s="86">
        <f>F5/SUM(F$5:F$13)</f>
        <v>4.0020184718421885E-2</v>
      </c>
      <c r="H5" s="86">
        <f t="shared" ref="H5:H13" si="8">F5/SUM(F$4:F$13)</f>
        <v>3.9659242010701173E-2</v>
      </c>
      <c r="I5" s="31">
        <f t="shared" ref="I5:I13" si="9">B5*E5/SUMPRODUCT(B$5:B$13,E$5:E$13)</f>
        <v>3.7878429181541842E-2</v>
      </c>
      <c r="J5" s="32">
        <f t="shared" si="0"/>
        <v>3.7678620208927954E-2</v>
      </c>
      <c r="K5" s="46">
        <v>-21.827817481349246</v>
      </c>
      <c r="L5" s="47">
        <v>0.7709661983382573</v>
      </c>
      <c r="M5" s="48">
        <v>4.0063250131160775</v>
      </c>
      <c r="N5" s="49">
        <v>1.8752254738340712</v>
      </c>
      <c r="O5" s="2"/>
      <c r="P5" s="50">
        <f t="shared" ref="P5:P13" si="10">POWER((L5*I5),2)</f>
        <v>8.5281453996630596E-4</v>
      </c>
      <c r="Q5" s="38">
        <f t="shared" si="1"/>
        <v>8.4384106508052215E-4</v>
      </c>
      <c r="R5" s="39"/>
      <c r="S5" s="50">
        <f t="shared" ref="S5:S13" si="11">POWER((N5*I5),2)</f>
        <v>5.0453454700996872E-3</v>
      </c>
      <c r="T5" s="38">
        <f t="shared" si="2"/>
        <v>4.9922573967328418E-3</v>
      </c>
      <c r="U5" s="39"/>
      <c r="V5" s="40"/>
      <c r="W5" s="39"/>
      <c r="X5" s="41"/>
      <c r="Y5" s="42"/>
      <c r="Z5" s="50">
        <f t="shared" ref="Z5:Z13" si="12">POWER((L5*G5),2)</f>
        <v>9.5198225430827288E-4</v>
      </c>
      <c r="AA5" s="38">
        <f t="shared" si="3"/>
        <v>9.3488780369059706E-4</v>
      </c>
      <c r="AB5" s="39"/>
      <c r="AC5" s="50">
        <f t="shared" ref="AC5:AC13" si="13">POWER((N5*G5),2)</f>
        <v>5.6320326745124428E-3</v>
      </c>
      <c r="AD5" s="38">
        <f t="shared" si="4"/>
        <v>5.5309000073898327E-3</v>
      </c>
      <c r="AE5" s="3"/>
      <c r="AF5" s="4"/>
      <c r="AG5" s="3"/>
      <c r="AH5" s="5"/>
    </row>
    <row r="6" spans="1:34" x14ac:dyDescent="0.3">
      <c r="A6" s="43" t="s">
        <v>53</v>
      </c>
      <c r="B6" s="44">
        <v>5</v>
      </c>
      <c r="C6" s="27">
        <f t="shared" si="5"/>
        <v>0.05</v>
      </c>
      <c r="D6" s="27">
        <f t="shared" si="6"/>
        <v>4.6296296296296294E-2</v>
      </c>
      <c r="E6" s="45">
        <v>520</v>
      </c>
      <c r="F6" s="88">
        <f t="shared" si="7"/>
        <v>0.93425925925925934</v>
      </c>
      <c r="G6" s="86">
        <f t="shared" ref="G6:G13" si="14">F6/SUM(F$5:F$13)</f>
        <v>2.5911426065764687E-2</v>
      </c>
      <c r="H6" s="86">
        <f t="shared" si="8"/>
        <v>2.5677730485624668E-2</v>
      </c>
      <c r="I6" s="31">
        <f t="shared" si="9"/>
        <v>2.4620978968002197E-2</v>
      </c>
      <c r="J6" s="32">
        <f t="shared" si="0"/>
        <v>2.4491103135803168E-2</v>
      </c>
      <c r="K6" s="46">
        <v>-20.461658895126568</v>
      </c>
      <c r="L6" s="47">
        <v>0.24366627976585142</v>
      </c>
      <c r="M6" s="48">
        <v>5.1318773096343682</v>
      </c>
      <c r="N6" s="49">
        <v>1.216374255439026</v>
      </c>
      <c r="O6" s="2"/>
      <c r="P6" s="50">
        <f t="shared" si="10"/>
        <v>3.5991628678632869E-5</v>
      </c>
      <c r="Q6" s="38">
        <f t="shared" si="1"/>
        <v>3.5612917996637532E-5</v>
      </c>
      <c r="R6" s="39"/>
      <c r="S6" s="50">
        <f t="shared" si="11"/>
        <v>8.9690216793273476E-4</v>
      </c>
      <c r="T6" s="38">
        <f t="shared" si="2"/>
        <v>8.8746479473871367E-4</v>
      </c>
      <c r="U6" s="39"/>
      <c r="V6" s="40"/>
      <c r="W6" s="39"/>
      <c r="X6" s="41"/>
      <c r="Y6" s="42"/>
      <c r="Z6" s="50">
        <f t="shared" si="12"/>
        <v>3.9863322799585972E-5</v>
      </c>
      <c r="AA6" s="38">
        <f t="shared" si="3"/>
        <v>3.9147509453307614E-5</v>
      </c>
      <c r="AB6" s="39"/>
      <c r="AC6" s="50">
        <f t="shared" si="13"/>
        <v>9.9338379374803976E-4</v>
      </c>
      <c r="AD6" s="38">
        <f t="shared" si="4"/>
        <v>9.7554590850409191E-4</v>
      </c>
      <c r="AE6" s="3"/>
      <c r="AF6" s="4"/>
      <c r="AG6" s="3"/>
      <c r="AH6" s="5"/>
    </row>
    <row r="7" spans="1:34" x14ac:dyDescent="0.3">
      <c r="A7" s="43" t="s">
        <v>55</v>
      </c>
      <c r="B7" s="44">
        <v>9</v>
      </c>
      <c r="C7" s="27">
        <f t="shared" si="5"/>
        <v>0.09</v>
      </c>
      <c r="D7" s="27">
        <f t="shared" si="6"/>
        <v>8.3333333333333329E-2</v>
      </c>
      <c r="E7" s="51">
        <v>540</v>
      </c>
      <c r="F7" s="88">
        <f t="shared" si="7"/>
        <v>1.7400000000000002</v>
      </c>
      <c r="G7" s="86">
        <f t="shared" si="14"/>
        <v>4.8258426028528242E-2</v>
      </c>
      <c r="H7" s="86">
        <f t="shared" si="8"/>
        <v>4.7823182486209988E-2</v>
      </c>
      <c r="I7" s="31">
        <f t="shared" si="9"/>
        <v>4.6022291455573336E-2</v>
      </c>
      <c r="J7" s="32">
        <f t="shared" si="0"/>
        <v>4.5779523553847463E-2</v>
      </c>
      <c r="K7" s="46">
        <v>-20.308230190394276</v>
      </c>
      <c r="L7" s="47">
        <v>0.27916002244424698</v>
      </c>
      <c r="M7" s="48">
        <v>4.4970549945078542</v>
      </c>
      <c r="N7" s="49">
        <v>1.3880317744160675</v>
      </c>
      <c r="O7" s="2"/>
      <c r="P7" s="50">
        <f t="shared" si="10"/>
        <v>1.6506041247027318E-4</v>
      </c>
      <c r="Q7" s="38">
        <f t="shared" si="1"/>
        <v>1.6332361578526631E-4</v>
      </c>
      <c r="R7" s="39"/>
      <c r="S7" s="50">
        <f t="shared" si="11"/>
        <v>4.0807058710600084E-3</v>
      </c>
      <c r="T7" s="38">
        <f t="shared" si="2"/>
        <v>4.0377679168693186E-3</v>
      </c>
      <c r="U7" s="39"/>
      <c r="V7" s="40"/>
      <c r="W7" s="39"/>
      <c r="X7" s="41"/>
      <c r="Y7" s="42"/>
      <c r="Z7" s="50">
        <f t="shared" si="12"/>
        <v>1.8149002284449878E-4</v>
      </c>
      <c r="AA7" s="38">
        <f t="shared" si="3"/>
        <v>1.7823106269153823E-4</v>
      </c>
      <c r="AB7" s="39"/>
      <c r="AC7" s="50">
        <f t="shared" si="13"/>
        <v>4.4868868959947747E-3</v>
      </c>
      <c r="AD7" s="38">
        <f t="shared" si="4"/>
        <v>4.4063172570928261E-3</v>
      </c>
      <c r="AE7" s="3"/>
      <c r="AF7" s="4"/>
      <c r="AG7" s="3"/>
      <c r="AH7" s="5"/>
    </row>
    <row r="8" spans="1:34" x14ac:dyDescent="0.3">
      <c r="A8" s="52" t="s">
        <v>37</v>
      </c>
      <c r="B8" s="53">
        <v>1</v>
      </c>
      <c r="C8" s="27">
        <f t="shared" si="5"/>
        <v>0.01</v>
      </c>
      <c r="D8" s="27">
        <f t="shared" si="6"/>
        <v>9.2592592592592587E-3</v>
      </c>
      <c r="E8" s="45">
        <v>15</v>
      </c>
      <c r="F8" s="88">
        <f t="shared" si="7"/>
        <v>2.3194444444444441E-2</v>
      </c>
      <c r="G8" s="86">
        <f t="shared" si="14"/>
        <v>6.4329159856036202E-4</v>
      </c>
      <c r="H8" s="86">
        <f t="shared" si="8"/>
        <v>6.3748974099593441E-4</v>
      </c>
      <c r="I8" s="31">
        <f t="shared" si="9"/>
        <v>1.420441094307819E-4</v>
      </c>
      <c r="J8" s="32">
        <f t="shared" si="0"/>
        <v>1.4129482578347982E-4</v>
      </c>
      <c r="K8" s="54">
        <v>-20.611302084329967</v>
      </c>
      <c r="L8" s="47">
        <v>0.49287773091260001</v>
      </c>
      <c r="M8" s="48">
        <v>8.4940830969176346</v>
      </c>
      <c r="N8" s="49">
        <v>0.29796888899665969</v>
      </c>
      <c r="O8" s="2"/>
      <c r="P8" s="50">
        <f t="shared" si="10"/>
        <v>4.9014530761143368E-9</v>
      </c>
      <c r="Q8" s="38">
        <f t="shared" si="1"/>
        <v>4.8498790655632303E-9</v>
      </c>
      <c r="R8" s="39"/>
      <c r="S8" s="50">
        <f t="shared" si="11"/>
        <v>1.7913823865857526E-9</v>
      </c>
      <c r="T8" s="38">
        <f t="shared" si="2"/>
        <v>1.7725331244032649E-9</v>
      </c>
      <c r="U8" s="39"/>
      <c r="V8" s="40"/>
      <c r="W8" s="39"/>
      <c r="X8" s="41"/>
      <c r="Y8" s="42"/>
      <c r="Z8" s="50">
        <f t="shared" si="12"/>
        <v>1.0052964567345129E-7</v>
      </c>
      <c r="AA8" s="38">
        <f t="shared" si="3"/>
        <v>9.8724465948934224E-8</v>
      </c>
      <c r="AB8" s="39"/>
      <c r="AC8" s="50">
        <f t="shared" si="13"/>
        <v>3.6741560878492099E-8</v>
      </c>
      <c r="AD8" s="38">
        <f t="shared" si="4"/>
        <v>3.6081804044568652E-8</v>
      </c>
      <c r="AE8" s="3"/>
      <c r="AF8" s="4"/>
      <c r="AG8" s="3"/>
      <c r="AH8" s="5"/>
    </row>
    <row r="9" spans="1:34" x14ac:dyDescent="0.3">
      <c r="A9" s="43" t="s">
        <v>3</v>
      </c>
      <c r="B9" s="44">
        <v>6</v>
      </c>
      <c r="C9" s="27">
        <f t="shared" si="5"/>
        <v>0.06</v>
      </c>
      <c r="D9" s="27">
        <f t="shared" si="6"/>
        <v>5.5555555555555552E-2</v>
      </c>
      <c r="E9" s="45">
        <v>250</v>
      </c>
      <c r="F9" s="88">
        <f t="shared" si="7"/>
        <v>0.59611111111111115</v>
      </c>
      <c r="G9" s="86">
        <f t="shared" si="14"/>
        <v>1.6532979287551344E-2</v>
      </c>
      <c r="H9" s="86">
        <f t="shared" si="8"/>
        <v>1.6383868073979346E-2</v>
      </c>
      <c r="I9" s="31">
        <f t="shared" si="9"/>
        <v>1.4204410943078191E-2</v>
      </c>
      <c r="J9" s="32">
        <f t="shared" si="0"/>
        <v>1.4129482578347979E-2</v>
      </c>
      <c r="K9" s="46">
        <v>-21.329527451148085</v>
      </c>
      <c r="L9" s="47">
        <v>0.47003074637681835</v>
      </c>
      <c r="M9" s="48">
        <v>4.1449522440097013</v>
      </c>
      <c r="N9" s="49">
        <v>0.47003074637681835</v>
      </c>
      <c r="O9" s="2"/>
      <c r="P9" s="50">
        <f t="shared" si="10"/>
        <v>4.4575784143261295E-5</v>
      </c>
      <c r="Q9" s="38">
        <f t="shared" si="1"/>
        <v>4.410674936397681E-5</v>
      </c>
      <c r="R9" s="39"/>
      <c r="S9" s="50">
        <f t="shared" si="11"/>
        <v>4.4575784143261295E-5</v>
      </c>
      <c r="T9" s="38">
        <f t="shared" si="2"/>
        <v>4.410674936397681E-5</v>
      </c>
      <c r="U9" s="39"/>
      <c r="V9" s="40"/>
      <c r="W9" s="39"/>
      <c r="X9" s="41"/>
      <c r="Y9" s="42"/>
      <c r="Z9" s="50">
        <f t="shared" si="12"/>
        <v>6.0388574573620661E-5</v>
      </c>
      <c r="AA9" s="38">
        <f t="shared" si="3"/>
        <v>5.9304195635621737E-5</v>
      </c>
      <c r="AB9" s="39"/>
      <c r="AC9" s="50">
        <f t="shared" si="13"/>
        <v>6.0388574573620661E-5</v>
      </c>
      <c r="AD9" s="38">
        <f t="shared" si="4"/>
        <v>5.9304195635621737E-5</v>
      </c>
      <c r="AE9" s="3"/>
      <c r="AF9" s="4"/>
      <c r="AG9" s="3"/>
      <c r="AH9" s="5"/>
    </row>
    <row r="10" spans="1:34" x14ac:dyDescent="0.3">
      <c r="A10" s="43" t="s">
        <v>52</v>
      </c>
      <c r="B10" s="44">
        <v>2</v>
      </c>
      <c r="C10" s="27">
        <f t="shared" si="5"/>
        <v>0.02</v>
      </c>
      <c r="D10" s="27">
        <f t="shared" si="6"/>
        <v>1.8518518518518517E-2</v>
      </c>
      <c r="E10" s="45">
        <v>3</v>
      </c>
      <c r="F10" s="88">
        <f t="shared" si="7"/>
        <v>3.861111111111111E-2</v>
      </c>
      <c r="G10" s="86">
        <f t="shared" si="14"/>
        <v>1.070868649100483E-3</v>
      </c>
      <c r="H10" s="86">
        <f t="shared" si="8"/>
        <v>1.0612104670471244E-3</v>
      </c>
      <c r="I10" s="31">
        <f t="shared" si="9"/>
        <v>5.6817643772312763E-5</v>
      </c>
      <c r="J10" s="32">
        <f t="shared" si="0"/>
        <v>5.6517930313391923E-5</v>
      </c>
      <c r="K10" s="46">
        <v>-21.361238322613168</v>
      </c>
      <c r="L10" s="47">
        <v>0.27213058506996285</v>
      </c>
      <c r="M10" s="48">
        <v>2.5858986804791213</v>
      </c>
      <c r="N10" s="49">
        <v>0.86540137756959212</v>
      </c>
      <c r="O10" s="2"/>
      <c r="P10" s="50">
        <f t="shared" si="10"/>
        <v>2.3906783571983672E-10</v>
      </c>
      <c r="Q10" s="38">
        <f t="shared" si="1"/>
        <v>2.3655231901685523E-10</v>
      </c>
      <c r="R10" s="39"/>
      <c r="S10" s="50">
        <f t="shared" si="11"/>
        <v>2.4176955075495392E-9</v>
      </c>
      <c r="T10" s="38">
        <f t="shared" si="2"/>
        <v>2.3922560609855468E-9</v>
      </c>
      <c r="U10" s="39"/>
      <c r="V10" s="40"/>
      <c r="W10" s="39"/>
      <c r="X10" s="41"/>
      <c r="Y10" s="42"/>
      <c r="Z10" s="50">
        <f t="shared" si="12"/>
        <v>8.4923350340653978E-8</v>
      </c>
      <c r="AA10" s="38">
        <f t="shared" si="3"/>
        <v>8.33984080298955E-8</v>
      </c>
      <c r="AB10" s="39"/>
      <c r="AC10" s="50">
        <f t="shared" si="13"/>
        <v>8.5883072470387697E-7</v>
      </c>
      <c r="AD10" s="38">
        <f t="shared" si="4"/>
        <v>8.4340896726464683E-7</v>
      </c>
      <c r="AE10" s="3"/>
      <c r="AF10" s="4"/>
      <c r="AG10" s="3"/>
      <c r="AH10" s="5"/>
    </row>
    <row r="11" spans="1:34" x14ac:dyDescent="0.3">
      <c r="A11" s="43" t="s">
        <v>4</v>
      </c>
      <c r="B11" s="44">
        <v>10</v>
      </c>
      <c r="C11" s="27">
        <f t="shared" si="5"/>
        <v>0.1</v>
      </c>
      <c r="D11" s="27">
        <f t="shared" si="6"/>
        <v>9.2592592592592587E-2</v>
      </c>
      <c r="E11" s="45">
        <v>5500</v>
      </c>
      <c r="F11" s="88">
        <f t="shared" si="7"/>
        <v>18.00740740740741</v>
      </c>
      <c r="G11" s="86">
        <f t="shared" si="14"/>
        <v>0.49943053927352987</v>
      </c>
      <c r="H11" s="86">
        <f t="shared" si="8"/>
        <v>0.49492616698159425</v>
      </c>
      <c r="I11" s="31">
        <f t="shared" si="9"/>
        <v>0.52082840124620033</v>
      </c>
      <c r="J11" s="32">
        <f t="shared" si="0"/>
        <v>0.51808102787275934</v>
      </c>
      <c r="K11" s="46">
        <v>-21.695212309301311</v>
      </c>
      <c r="L11" s="47">
        <v>0.30847515855769653</v>
      </c>
      <c r="M11" s="48">
        <v>6.7954292479345639</v>
      </c>
      <c r="N11" s="49">
        <v>0.60467692956301433</v>
      </c>
      <c r="O11" s="2"/>
      <c r="P11" s="50">
        <f t="shared" si="10"/>
        <v>2.5812478639956629E-2</v>
      </c>
      <c r="Q11" s="38">
        <f t="shared" si="1"/>
        <v>2.5540874887956058E-2</v>
      </c>
      <c r="R11" s="39"/>
      <c r="S11" s="50">
        <f t="shared" si="11"/>
        <v>9.9182743151630962E-2</v>
      </c>
      <c r="T11" s="38">
        <f t="shared" si="2"/>
        <v>9.8139123685657165E-2</v>
      </c>
      <c r="U11" s="39"/>
      <c r="V11" s="40"/>
      <c r="W11" s="39"/>
      <c r="X11" s="41"/>
      <c r="Y11" s="42"/>
      <c r="Z11" s="50">
        <f t="shared" si="12"/>
        <v>2.3735073589056407E-2</v>
      </c>
      <c r="AA11" s="38">
        <f t="shared" si="3"/>
        <v>2.3308870220728025E-2</v>
      </c>
      <c r="AB11" s="39"/>
      <c r="AC11" s="50">
        <f t="shared" si="13"/>
        <v>9.1200451545338193E-2</v>
      </c>
      <c r="AD11" s="50">
        <f t="shared" si="4"/>
        <v>8.9562793271566701E-2</v>
      </c>
      <c r="AE11" s="3"/>
      <c r="AF11" s="4"/>
      <c r="AG11" s="3"/>
      <c r="AH11" s="5"/>
    </row>
    <row r="12" spans="1:34" x14ac:dyDescent="0.3">
      <c r="A12" s="43" t="s">
        <v>6</v>
      </c>
      <c r="B12" s="44">
        <v>47</v>
      </c>
      <c r="C12" s="27">
        <f t="shared" si="5"/>
        <v>0.47</v>
      </c>
      <c r="D12" s="27">
        <f t="shared" si="6"/>
        <v>0.43518518518518517</v>
      </c>
      <c r="E12" s="45">
        <v>60</v>
      </c>
      <c r="F12" s="88">
        <f t="shared" si="7"/>
        <v>1.7755555555555556</v>
      </c>
      <c r="G12" s="86">
        <f t="shared" si="14"/>
        <v>4.9244549676620772E-2</v>
      </c>
      <c r="H12" s="86">
        <f t="shared" si="8"/>
        <v>4.8800412268814534E-2</v>
      </c>
      <c r="I12" s="31">
        <f t="shared" si="9"/>
        <v>2.6704292572986999E-2</v>
      </c>
      <c r="J12" s="32">
        <f t="shared" si="0"/>
        <v>2.6563427247294207E-2</v>
      </c>
      <c r="K12" s="46">
        <v>-19.278252109542876</v>
      </c>
      <c r="L12" s="47">
        <v>0.63101219710741308</v>
      </c>
      <c r="M12" s="48">
        <v>2.4918315666152542</v>
      </c>
      <c r="N12" s="49">
        <v>0.91021670729366821</v>
      </c>
      <c r="O12" s="2"/>
      <c r="P12" s="50">
        <f t="shared" si="10"/>
        <v>2.8394724741574452E-4</v>
      </c>
      <c r="Q12" s="38">
        <f t="shared" si="1"/>
        <v>2.8095950110729932E-4</v>
      </c>
      <c r="R12" s="39"/>
      <c r="S12" s="50">
        <f t="shared" si="11"/>
        <v>5.9081533706028296E-4</v>
      </c>
      <c r="T12" s="38">
        <f t="shared" si="2"/>
        <v>5.845986670332267E-4</v>
      </c>
      <c r="U12" s="39"/>
      <c r="V12" s="40"/>
      <c r="W12" s="39"/>
      <c r="X12" s="41"/>
      <c r="Y12" s="42"/>
      <c r="Z12" s="50">
        <f t="shared" si="12"/>
        <v>9.6558797510250857E-4</v>
      </c>
      <c r="AA12" s="38">
        <f t="shared" si="3"/>
        <v>9.4824921076870758E-4</v>
      </c>
      <c r="AB12" s="39"/>
      <c r="AC12" s="50">
        <f t="shared" si="13"/>
        <v>2.0091203213400549E-3</v>
      </c>
      <c r="AD12" s="38">
        <f t="shared" si="4"/>
        <v>1.9730431697306773E-3</v>
      </c>
      <c r="AE12" s="3"/>
      <c r="AF12" s="4"/>
      <c r="AG12" s="3"/>
      <c r="AH12" s="5"/>
    </row>
    <row r="13" spans="1:34" x14ac:dyDescent="0.3">
      <c r="A13" s="43" t="s">
        <v>54</v>
      </c>
      <c r="B13" s="44">
        <v>12</v>
      </c>
      <c r="C13" s="27">
        <f t="shared" si="5"/>
        <v>0.12</v>
      </c>
      <c r="D13" s="27">
        <f t="shared" si="6"/>
        <v>0.1111111111111111</v>
      </c>
      <c r="E13" s="45">
        <v>2900</v>
      </c>
      <c r="F13" s="88">
        <f t="shared" si="7"/>
        <v>11.497777777777779</v>
      </c>
      <c r="G13" s="86">
        <f t="shared" si="14"/>
        <v>0.31888773470192228</v>
      </c>
      <c r="H13" s="86">
        <f t="shared" si="8"/>
        <v>0.31601168094974519</v>
      </c>
      <c r="I13" s="31">
        <f t="shared" si="9"/>
        <v>0.32954233387941401</v>
      </c>
      <c r="J13" s="32">
        <f t="shared" si="0"/>
        <v>0.32780399581767317</v>
      </c>
      <c r="K13" s="46">
        <v>-20.680257519814589</v>
      </c>
      <c r="L13" s="47">
        <v>0.45501964481325186</v>
      </c>
      <c r="M13" s="48">
        <v>4.8373644998047913</v>
      </c>
      <c r="N13" s="49">
        <v>1.3248668585446526</v>
      </c>
      <c r="O13" s="2"/>
      <c r="P13" s="50">
        <f t="shared" si="10"/>
        <v>2.2484473393363742E-2</v>
      </c>
      <c r="Q13" s="38">
        <f t="shared" si="1"/>
        <v>2.2247887538104524E-2</v>
      </c>
      <c r="R13" s="39"/>
      <c r="S13" s="50">
        <f t="shared" si="11"/>
        <v>0.19061931257387629</v>
      </c>
      <c r="T13" s="38">
        <f t="shared" si="2"/>
        <v>0.18861358033789138</v>
      </c>
      <c r="U13" s="39"/>
      <c r="V13" s="40"/>
      <c r="W13" s="39"/>
      <c r="X13" s="41"/>
      <c r="Y13" s="42"/>
      <c r="Z13" s="50">
        <f t="shared" si="12"/>
        <v>2.105406333280729E-2</v>
      </c>
      <c r="AA13" s="38">
        <f t="shared" si="3"/>
        <v>2.0676002035639917E-2</v>
      </c>
      <c r="AB13" s="39"/>
      <c r="AC13" s="50">
        <f t="shared" si="13"/>
        <v>0.17849255391371999</v>
      </c>
      <c r="AD13" s="38">
        <f t="shared" si="4"/>
        <v>0.17528741838236697</v>
      </c>
      <c r="AE13" s="3"/>
      <c r="AF13" s="4"/>
      <c r="AG13" s="3"/>
      <c r="AH13" s="5"/>
    </row>
    <row r="14" spans="1:34" ht="14.4" thickBot="1" x14ac:dyDescent="0.35">
      <c r="A14" s="55" t="s">
        <v>0</v>
      </c>
      <c r="B14" s="87">
        <f>SUM(B4:B13)</f>
        <v>108</v>
      </c>
      <c r="C14" s="56">
        <f>SUM(C5:C13)</f>
        <v>1</v>
      </c>
      <c r="D14" s="56">
        <f>SUM(D4:D13)</f>
        <v>1</v>
      </c>
      <c r="E14" s="57"/>
      <c r="F14" s="58"/>
      <c r="G14" s="63">
        <f>SUM(G5:G13)</f>
        <v>0.99999999999999978</v>
      </c>
      <c r="H14" s="63">
        <f>SUM(H6:H13)</f>
        <v>0.95132174145401094</v>
      </c>
      <c r="I14" s="59">
        <f>SUM(I5:I13)</f>
        <v>1</v>
      </c>
      <c r="J14" s="60">
        <f>SUM(J4:J13)</f>
        <v>1</v>
      </c>
      <c r="K14" s="61"/>
      <c r="L14" s="62"/>
      <c r="M14" s="63"/>
      <c r="N14" s="64"/>
      <c r="O14" s="2"/>
      <c r="P14" s="3"/>
      <c r="Q14" s="4"/>
      <c r="R14" s="3"/>
      <c r="S14" s="3"/>
      <c r="T14" s="4"/>
      <c r="U14" s="3"/>
      <c r="V14" s="4"/>
      <c r="W14" s="3"/>
      <c r="X14" s="5"/>
      <c r="Y14" s="2"/>
      <c r="Z14" s="3"/>
      <c r="AA14" s="4"/>
      <c r="AB14" s="3"/>
      <c r="AC14" s="3"/>
      <c r="AD14" s="4"/>
      <c r="AE14" s="3"/>
      <c r="AF14" s="4"/>
      <c r="AG14" s="3"/>
      <c r="AH14" s="5"/>
    </row>
    <row r="15" spans="1:34" ht="14.4" thickBot="1" x14ac:dyDescent="0.35">
      <c r="O15" s="2"/>
      <c r="P15" s="3"/>
      <c r="Q15" s="65" t="s">
        <v>33</v>
      </c>
      <c r="R15" s="66"/>
      <c r="S15" s="66"/>
      <c r="T15" s="65" t="s">
        <v>33</v>
      </c>
      <c r="U15" s="66"/>
      <c r="V15" s="67"/>
      <c r="W15" s="3"/>
      <c r="X15" s="68"/>
      <c r="Y15" s="2"/>
      <c r="Z15" s="3"/>
      <c r="AA15" s="65" t="s">
        <v>33</v>
      </c>
      <c r="AB15" s="66"/>
      <c r="AC15" s="66"/>
      <c r="AD15" s="65" t="s">
        <v>33</v>
      </c>
      <c r="AE15" s="69"/>
      <c r="AF15" s="4"/>
      <c r="AG15" s="70"/>
      <c r="AH15" s="68"/>
    </row>
    <row r="16" spans="1:34" x14ac:dyDescent="0.3">
      <c r="A16" s="71" t="s">
        <v>25</v>
      </c>
      <c r="O16" s="89">
        <f>SUMPRODUCT(I5:I13,K5:K13)/SUM(I5:I13)</f>
        <v>-21.20165073783388</v>
      </c>
      <c r="P16" s="90"/>
      <c r="Q16" s="91">
        <f>SQRT(SUM(P5:P13))/SUM(I5:I13)</f>
        <v>0.22288864212093784</v>
      </c>
      <c r="R16" s="92">
        <f>SUMPRODUCT(I5:I13,M5:M13)/SUM(I5:I13)</f>
        <v>5.7452115186677757</v>
      </c>
      <c r="S16" s="93"/>
      <c r="T16" s="94">
        <f>SQRT(SUM(S5:S13)/SUM(I5:I13))</f>
        <v>0.54814268631888274</v>
      </c>
      <c r="U16" s="95">
        <f>$K$4-O16</f>
        <v>1.6611600026982387</v>
      </c>
      <c r="V16" s="96">
        <f>SQRT(POWER($L$4,2)+POWER(Q16,2))</f>
        <v>0.30423325473178986</v>
      </c>
      <c r="W16" s="97">
        <f>$M$4-R16</f>
        <v>3.418012490712198</v>
      </c>
      <c r="X16" s="98">
        <f>SQRT(POWER($N$4,2)+POWER(T16,2))</f>
        <v>0.91559598189486524</v>
      </c>
      <c r="Y16" s="89">
        <f>SUMPRODUCT(G5:G13,K5:K13)/SUM(G5:G13)</f>
        <v>-21.151842967636959</v>
      </c>
      <c r="Z16" s="90"/>
      <c r="AA16" s="91">
        <f>SQRT(SUM(Z5:Z13))/SUM(G5:G13)</f>
        <v>0.21676861978729353</v>
      </c>
      <c r="AB16" s="92">
        <f>SUMPRODUCT(G5:G13,M5:M13)/SUM(G5:G13)</f>
        <v>5.6462208866005659</v>
      </c>
      <c r="AC16" s="93"/>
      <c r="AD16" s="94">
        <f>SQRT(SUM(AC5:AC13)/SUM(G5:G13))</f>
        <v>0.53186061453308675</v>
      </c>
      <c r="AE16" s="99">
        <f>$K$4-Y16</f>
        <v>1.6113522325013179</v>
      </c>
      <c r="AF16" s="100">
        <f>SQRT(POWER($L$4,2)+POWER(AA16,2))</f>
        <v>0.29977851994876292</v>
      </c>
      <c r="AG16" s="101">
        <f>$M$4-AB16</f>
        <v>3.5170031227794079</v>
      </c>
      <c r="AH16" s="102">
        <f>SQRT(POWER($N$4,2)+POWER(AD16,2))</f>
        <v>0.90594222265476398</v>
      </c>
    </row>
    <row r="17" spans="1:34" ht="14.4" thickBot="1" x14ac:dyDescent="0.35">
      <c r="A17" s="72" t="s">
        <v>26</v>
      </c>
      <c r="O17" s="103">
        <f>SUMPRODUCT(J4:J13,K4:K13)/SUM(J4:J13)</f>
        <v>-21.19288810747517</v>
      </c>
      <c r="P17" s="104"/>
      <c r="Q17" s="105">
        <f>SQRT(SUM(Q4:Q13))/SUM(J4:J13)</f>
        <v>0.22171559369316787</v>
      </c>
      <c r="R17" s="106">
        <f>SUMPRODUCT(J4:J13,M4:M13)/SUM(J4:J13)</f>
        <v>5.7632415578987448</v>
      </c>
      <c r="S17" s="107"/>
      <c r="T17" s="108">
        <f>SQRT(SUM(T4:T13)/SUM(J4:J13))</f>
        <v>0.54526495387104024</v>
      </c>
      <c r="U17" s="109">
        <f>$K$4-O17</f>
        <v>1.6523973723395287</v>
      </c>
      <c r="V17" s="110">
        <f>SQRT(POWER($L$4,2)+POWER(Q17,2))</f>
        <v>0.3033749017056232</v>
      </c>
      <c r="W17" s="111">
        <f>$M$4-R17</f>
        <v>3.3999824514812289</v>
      </c>
      <c r="X17" s="112">
        <f>SQRT(POWER($N$4,2)+POWER(T17,2))</f>
        <v>0.9138760678654021</v>
      </c>
      <c r="Y17" s="103">
        <f>SUMPRODUCT(H4:H13,K4:K13)/SUM(H4:H13)</f>
        <v>-21.137310155207853</v>
      </c>
      <c r="Z17" s="104"/>
      <c r="AA17" s="105">
        <f>SQRT(SUM(AA4:AA13))/SUM(H4:H13)</f>
        <v>0.2148216981937634</v>
      </c>
      <c r="AB17" s="106">
        <f>SUMPRODUCT(H4:H13,M4:M13)/SUM(H4:H13)</f>
        <v>5.6779407959195716</v>
      </c>
      <c r="AC17" s="107"/>
      <c r="AD17" s="108">
        <f>SQRT(SUM(AD4:AD13)/SUM(H4:H13))</f>
        <v>0.52710525731362079</v>
      </c>
      <c r="AE17" s="113">
        <f>$K$4-Y17</f>
        <v>1.5968194200722117</v>
      </c>
      <c r="AF17" s="114">
        <f>SQRT(POWER($L$4,2)+POWER(AA17,2))</f>
        <v>0.29837373965051783</v>
      </c>
      <c r="AG17" s="115">
        <f>$M$4-AB17</f>
        <v>3.4852832134604022</v>
      </c>
      <c r="AH17" s="116">
        <f>SQRT(POWER($N$4,2)+POWER(AD17,2))</f>
        <v>0.90315865150304564</v>
      </c>
    </row>
    <row r="18" spans="1:34" x14ac:dyDescent="0.3">
      <c r="I18" s="3"/>
    </row>
    <row r="23" spans="1:34" x14ac:dyDescent="0.3">
      <c r="A23" s="73"/>
    </row>
    <row r="24" spans="1:34" x14ac:dyDescent="0.3">
      <c r="B24" s="73"/>
      <c r="C24" s="73"/>
      <c r="D24" s="73"/>
    </row>
  </sheetData>
  <autoFilter ref="A3:AH3" xr:uid="{335E3A04-DF49-4E36-9651-98279D3A44BD}"/>
  <mergeCells count="4">
    <mergeCell ref="O1:X1"/>
    <mergeCell ref="B1:J2"/>
    <mergeCell ref="K1:N2"/>
    <mergeCell ref="Y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1741-F26C-4280-9578-29BCA3EB0264}">
  <dimension ref="A1:K13"/>
  <sheetViews>
    <sheetView topLeftCell="A19" zoomScale="98" zoomScaleNormal="98" workbookViewId="0">
      <selection activeCell="N8" sqref="N8"/>
    </sheetView>
  </sheetViews>
  <sheetFormatPr defaultRowHeight="14.4" x14ac:dyDescent="0.3"/>
  <cols>
    <col min="1" max="1" width="12.33203125" customWidth="1"/>
    <col min="2" max="2" width="24.44140625" bestFit="1" customWidth="1"/>
  </cols>
  <sheetData>
    <row r="1" spans="1:11" x14ac:dyDescent="0.3">
      <c r="A1" s="138" t="s">
        <v>51</v>
      </c>
      <c r="B1" s="140" t="s">
        <v>7</v>
      </c>
      <c r="C1" s="135" t="s">
        <v>59</v>
      </c>
      <c r="D1" s="135"/>
      <c r="E1" s="135"/>
      <c r="F1" s="136" t="s">
        <v>60</v>
      </c>
      <c r="G1" s="136"/>
      <c r="H1" s="136"/>
      <c r="I1" s="137" t="s">
        <v>58</v>
      </c>
      <c r="J1" s="137"/>
      <c r="K1" s="137"/>
    </row>
    <row r="2" spans="1:11" s="77" customFormat="1" ht="15.6" x14ac:dyDescent="0.35">
      <c r="A2" s="139"/>
      <c r="B2" s="141"/>
      <c r="C2" s="76" t="s">
        <v>56</v>
      </c>
      <c r="D2" s="76" t="s">
        <v>57</v>
      </c>
      <c r="E2" s="76" t="s">
        <v>50</v>
      </c>
      <c r="F2" s="80" t="s">
        <v>56</v>
      </c>
      <c r="G2" s="80" t="s">
        <v>57</v>
      </c>
      <c r="H2" s="80" t="s">
        <v>50</v>
      </c>
      <c r="I2" s="81" t="s">
        <v>56</v>
      </c>
      <c r="J2" s="81" t="s">
        <v>57</v>
      </c>
      <c r="K2" s="81" t="s">
        <v>50</v>
      </c>
    </row>
    <row r="3" spans="1:11" x14ac:dyDescent="0.3">
      <c r="A3" s="79" t="s">
        <v>8</v>
      </c>
      <c r="B3" s="74" t="s">
        <v>5</v>
      </c>
      <c r="C3" s="82">
        <v>-19.133286722431645</v>
      </c>
      <c r="D3" s="82">
        <v>1.9227847900447053</v>
      </c>
      <c r="E3" s="83">
        <v>3.3309471797888808</v>
      </c>
      <c r="F3" s="84">
        <v>-19.371458386400001</v>
      </c>
      <c r="G3" s="84">
        <v>1.931597176775</v>
      </c>
      <c r="H3" s="84">
        <v>3.0983303545695557</v>
      </c>
      <c r="I3" s="85">
        <f>C3-F3</f>
        <v>0.23817166396835532</v>
      </c>
      <c r="J3" s="85">
        <f t="shared" ref="J3:K3" si="0">D3-G3</f>
        <v>-8.812386730294719E-3</v>
      </c>
      <c r="K3" s="85">
        <f t="shared" si="0"/>
        <v>0.23261682521932503</v>
      </c>
    </row>
    <row r="4" spans="1:11" x14ac:dyDescent="0.3">
      <c r="A4" s="79" t="s">
        <v>9</v>
      </c>
      <c r="B4" s="74" t="s">
        <v>5</v>
      </c>
      <c r="C4" s="82">
        <v>-19.989830057771623</v>
      </c>
      <c r="D4" s="82">
        <v>2.0694612599148305</v>
      </c>
      <c r="E4" s="83">
        <v>3.4405688494576756</v>
      </c>
      <c r="F4" s="84">
        <v>-20.267469132799999</v>
      </c>
      <c r="G4" s="84">
        <v>1.8899808173749997</v>
      </c>
      <c r="H4" s="84">
        <v>3.2166775545852193</v>
      </c>
      <c r="I4" s="85">
        <f t="shared" ref="I4:I13" si="1">C4-F4</f>
        <v>0.27763907502837526</v>
      </c>
      <c r="J4" s="85">
        <f t="shared" ref="J4:J13" si="2">D4-G4</f>
        <v>0.17948044253983086</v>
      </c>
      <c r="K4" s="85">
        <f t="shared" ref="K4:K13" si="3">E4-H4</f>
        <v>0.22389129487245629</v>
      </c>
    </row>
    <row r="5" spans="1:11" x14ac:dyDescent="0.3">
      <c r="A5" s="79" t="s">
        <v>10</v>
      </c>
      <c r="B5" s="74" t="s">
        <v>5</v>
      </c>
      <c r="C5" s="82">
        <v>-18.842597941914658</v>
      </c>
      <c r="D5" s="82">
        <v>2.4177399316249604</v>
      </c>
      <c r="E5" s="83">
        <v>3.3639094837741386</v>
      </c>
      <c r="F5" s="84">
        <v>-19.201873423999999</v>
      </c>
      <c r="G5" s="84">
        <v>2.191911593225</v>
      </c>
      <c r="H5" s="84">
        <v>3.1608798424745106</v>
      </c>
      <c r="I5" s="85">
        <f t="shared" si="1"/>
        <v>0.35927548208534077</v>
      </c>
      <c r="J5" s="85">
        <f t="shared" si="2"/>
        <v>0.22582833839996042</v>
      </c>
      <c r="K5" s="85">
        <f t="shared" si="3"/>
        <v>0.20302964129962797</v>
      </c>
    </row>
    <row r="6" spans="1:11" x14ac:dyDescent="0.3">
      <c r="A6" s="79" t="s">
        <v>11</v>
      </c>
      <c r="B6" s="75" t="s">
        <v>54</v>
      </c>
      <c r="C6" s="82">
        <v>-20.225032930617225</v>
      </c>
      <c r="D6" s="82">
        <v>3.6212710174459888</v>
      </c>
      <c r="E6" s="83">
        <v>3.5314271600283047</v>
      </c>
      <c r="F6" s="84">
        <v>-20.5199510072</v>
      </c>
      <c r="G6" s="84">
        <v>3.4479212824999994</v>
      </c>
      <c r="H6" s="84">
        <v>3.3077628915729615</v>
      </c>
      <c r="I6" s="85">
        <f t="shared" si="1"/>
        <v>0.2949180765827748</v>
      </c>
      <c r="J6" s="85">
        <f t="shared" si="2"/>
        <v>0.17334973494598938</v>
      </c>
      <c r="K6" s="85">
        <f t="shared" si="3"/>
        <v>0.22366426845534315</v>
      </c>
    </row>
    <row r="7" spans="1:11" x14ac:dyDescent="0.3">
      <c r="A7" s="79" t="s">
        <v>12</v>
      </c>
      <c r="B7" s="78" t="s">
        <v>4</v>
      </c>
      <c r="C7" s="82">
        <v>-21.705247287703884</v>
      </c>
      <c r="D7" s="82">
        <v>6.266790343833053</v>
      </c>
      <c r="E7" s="83">
        <v>3.2761176168344233</v>
      </c>
      <c r="F7" s="84">
        <v>-22.006755039200002</v>
      </c>
      <c r="G7" s="84">
        <v>6.0327291809750001</v>
      </c>
      <c r="H7" s="84">
        <v>3.10017325291434</v>
      </c>
      <c r="I7" s="85">
        <f t="shared" si="1"/>
        <v>0.30150775149611775</v>
      </c>
      <c r="J7" s="85">
        <f t="shared" si="2"/>
        <v>0.2340611628580529</v>
      </c>
      <c r="K7" s="85">
        <f t="shared" si="3"/>
        <v>0.17594436392008328</v>
      </c>
    </row>
    <row r="8" spans="1:11" x14ac:dyDescent="0.3">
      <c r="A8" s="79" t="s">
        <v>13</v>
      </c>
      <c r="B8" s="79" t="s">
        <v>55</v>
      </c>
      <c r="C8" s="82">
        <v>-20.626386917588817</v>
      </c>
      <c r="D8" s="82">
        <v>3.9861384211042363</v>
      </c>
      <c r="E8" s="83">
        <v>3.4254892966008734</v>
      </c>
      <c r="F8" s="84">
        <v>-20.9426928512</v>
      </c>
      <c r="G8" s="84">
        <v>3.8139636812500006</v>
      </c>
      <c r="H8" s="84">
        <v>3.2298951386048396</v>
      </c>
      <c r="I8" s="85">
        <f t="shared" si="1"/>
        <v>0.31630593361118287</v>
      </c>
      <c r="J8" s="85">
        <f t="shared" si="2"/>
        <v>0.1721747398542357</v>
      </c>
      <c r="K8" s="85">
        <f t="shared" si="3"/>
        <v>0.19559415799603386</v>
      </c>
    </row>
    <row r="9" spans="1:11" x14ac:dyDescent="0.3">
      <c r="A9" s="79" t="s">
        <v>14</v>
      </c>
      <c r="B9" s="75" t="s">
        <v>54</v>
      </c>
      <c r="C9" s="82">
        <v>-20.882608401524784</v>
      </c>
      <c r="D9" s="82">
        <v>4.4852997323577197</v>
      </c>
      <c r="E9" s="83">
        <v>3.3051404393136292</v>
      </c>
      <c r="F9" s="84">
        <v>-21.156799460000002</v>
      </c>
      <c r="G9" s="84">
        <v>4.5956573948750004</v>
      </c>
      <c r="H9" s="84">
        <v>3.1449588399042039</v>
      </c>
      <c r="I9" s="85">
        <f t="shared" si="1"/>
        <v>0.27419105847521763</v>
      </c>
      <c r="J9" s="85">
        <f t="shared" si="2"/>
        <v>-0.11035766251728063</v>
      </c>
      <c r="K9" s="85">
        <f t="shared" si="3"/>
        <v>0.16018159940942533</v>
      </c>
    </row>
    <row r="10" spans="1:11" x14ac:dyDescent="0.3">
      <c r="A10" s="79" t="s">
        <v>15</v>
      </c>
      <c r="B10" s="75" t="s">
        <v>2</v>
      </c>
      <c r="C10" s="82">
        <v>-19.529663756888517</v>
      </c>
      <c r="D10" s="82">
        <v>10.1306053910101</v>
      </c>
      <c r="E10" s="83">
        <v>3.286627940306182</v>
      </c>
      <c r="F10" s="84">
        <v>-20.053813654399999</v>
      </c>
      <c r="G10" s="84">
        <v>10.104011420500001</v>
      </c>
      <c r="H10" s="84">
        <v>3.126923578485556</v>
      </c>
      <c r="I10" s="85">
        <f t="shared" si="1"/>
        <v>0.52414989751148156</v>
      </c>
      <c r="J10" s="85">
        <f t="shared" si="2"/>
        <v>2.6593970510099041E-2</v>
      </c>
      <c r="K10" s="85">
        <f t="shared" si="3"/>
        <v>0.15970436182062597</v>
      </c>
    </row>
    <row r="11" spans="1:11" x14ac:dyDescent="0.3">
      <c r="A11" s="79" t="s">
        <v>16</v>
      </c>
      <c r="B11" s="75" t="s">
        <v>3</v>
      </c>
      <c r="C11" s="82">
        <v>-21.524891999232455</v>
      </c>
      <c r="D11" s="82">
        <v>6.4053456146890149</v>
      </c>
      <c r="E11" s="83">
        <v>3.3618840143597377</v>
      </c>
      <c r="F11" s="84">
        <v>-22.083640289600002</v>
      </c>
      <c r="G11" s="84">
        <v>6.3533213372499997</v>
      </c>
      <c r="H11" s="84">
        <v>3.1302078305533252</v>
      </c>
      <c r="I11" s="85">
        <f t="shared" si="1"/>
        <v>0.55874829036754647</v>
      </c>
      <c r="J11" s="85">
        <f t="shared" si="2"/>
        <v>5.2024277439015165E-2</v>
      </c>
      <c r="K11" s="85">
        <f t="shared" si="3"/>
        <v>0.23167618380641253</v>
      </c>
    </row>
    <row r="12" spans="1:11" x14ac:dyDescent="0.3">
      <c r="A12" s="79" t="s">
        <v>17</v>
      </c>
      <c r="B12" s="78" t="s">
        <v>4</v>
      </c>
      <c r="C12" s="82">
        <v>-20.972325000997706</v>
      </c>
      <c r="D12" s="82">
        <v>6.7088410725598759</v>
      </c>
      <c r="E12" s="83">
        <v>3.3253896453428538</v>
      </c>
      <c r="F12" s="84">
        <v>-21.536032193600001</v>
      </c>
      <c r="G12" s="84">
        <v>6.7330921723750006</v>
      </c>
      <c r="H12" s="84">
        <v>3.1294309891768268</v>
      </c>
      <c r="I12" s="85">
        <f t="shared" si="1"/>
        <v>0.56370719260229407</v>
      </c>
      <c r="J12" s="85">
        <f t="shared" si="2"/>
        <v>-2.4251099815124633E-2</v>
      </c>
      <c r="K12" s="85">
        <f t="shared" si="3"/>
        <v>0.19595865616602692</v>
      </c>
    </row>
    <row r="13" spans="1:11" x14ac:dyDescent="0.3">
      <c r="A13" s="79" t="s">
        <v>18</v>
      </c>
      <c r="B13" s="74" t="s">
        <v>5</v>
      </c>
      <c r="C13" s="82">
        <v>-18.948127443003184</v>
      </c>
      <c r="D13" s="82">
        <v>2.7720516999606026</v>
      </c>
      <c r="E13" s="83">
        <v>3.3491478288984724</v>
      </c>
      <c r="F13" s="84">
        <v>-19.441735692800002</v>
      </c>
      <c r="G13" s="84">
        <v>2.6311685677500001</v>
      </c>
      <c r="H13" s="84">
        <v>3.1524156566841812</v>
      </c>
      <c r="I13" s="85">
        <f t="shared" si="1"/>
        <v>0.49360824979681794</v>
      </c>
      <c r="J13" s="85">
        <f t="shared" si="2"/>
        <v>0.14088313221060256</v>
      </c>
      <c r="K13" s="85">
        <f t="shared" si="3"/>
        <v>0.19673217221429118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E8F1-3904-4B80-B3E8-5CD19A7A423D}">
  <dimension ref="A1:F10"/>
  <sheetViews>
    <sheetView workbookViewId="0">
      <selection activeCell="G28" sqref="G28"/>
    </sheetView>
  </sheetViews>
  <sheetFormatPr defaultRowHeight="14.4" x14ac:dyDescent="0.3"/>
  <cols>
    <col min="1" max="1" width="12.5546875" bestFit="1" customWidth="1"/>
    <col min="2" max="5" width="5.44140625" bestFit="1" customWidth="1"/>
    <col min="6" max="6" width="50.5546875" bestFit="1" customWidth="1"/>
  </cols>
  <sheetData>
    <row r="1" spans="1:6" x14ac:dyDescent="0.3">
      <c r="A1" s="142" t="s">
        <v>7</v>
      </c>
      <c r="B1" s="145" t="s">
        <v>74</v>
      </c>
      <c r="C1" s="146"/>
      <c r="D1" s="146"/>
      <c r="E1" s="147"/>
      <c r="F1" s="143" t="s">
        <v>19</v>
      </c>
    </row>
    <row r="2" spans="1:6" ht="16.2" x14ac:dyDescent="0.3">
      <c r="A2" s="142"/>
      <c r="B2" s="120" t="s">
        <v>62</v>
      </c>
      <c r="C2" s="120" t="s">
        <v>61</v>
      </c>
      <c r="D2" s="120" t="s">
        <v>63</v>
      </c>
      <c r="E2" s="120" t="s">
        <v>61</v>
      </c>
      <c r="F2" s="144"/>
    </row>
    <row r="3" spans="1:6" x14ac:dyDescent="0.3">
      <c r="A3" s="117" t="s">
        <v>64</v>
      </c>
      <c r="B3" s="119" t="s">
        <v>73</v>
      </c>
      <c r="C3" s="119" t="s">
        <v>73</v>
      </c>
      <c r="D3" s="118">
        <v>2.9000000000000004</v>
      </c>
      <c r="E3" s="118">
        <v>0.86023252670426265</v>
      </c>
      <c r="F3" s="117" t="s">
        <v>65</v>
      </c>
    </row>
    <row r="4" spans="1:6" x14ac:dyDescent="0.3">
      <c r="A4" s="117" t="s">
        <v>66</v>
      </c>
      <c r="B4" s="119" t="s">
        <v>73</v>
      </c>
      <c r="C4" s="119" t="s">
        <v>73</v>
      </c>
      <c r="D4" s="118">
        <v>2.6999999999999993</v>
      </c>
      <c r="E4" s="118">
        <v>0.85440037453175322</v>
      </c>
      <c r="F4" s="117" t="s">
        <v>65</v>
      </c>
    </row>
    <row r="5" spans="1:6" x14ac:dyDescent="0.3">
      <c r="A5" s="117" t="s">
        <v>64</v>
      </c>
      <c r="B5" s="118">
        <v>2.0580645161290292</v>
      </c>
      <c r="C5" s="118">
        <v>0.37487424183374707</v>
      </c>
      <c r="D5" s="118">
        <v>3.4838709677419359</v>
      </c>
      <c r="E5" s="118">
        <v>0.21363510567481872</v>
      </c>
      <c r="F5" s="117" t="s">
        <v>67</v>
      </c>
    </row>
    <row r="6" spans="1:6" x14ac:dyDescent="0.3">
      <c r="A6" s="117" t="s">
        <v>64</v>
      </c>
      <c r="B6" s="118">
        <v>1</v>
      </c>
      <c r="C6" s="118">
        <v>0.94339811320566047</v>
      </c>
      <c r="D6" s="118">
        <v>3.5999999999999996</v>
      </c>
      <c r="E6" s="118">
        <v>1.0440306508910551</v>
      </c>
      <c r="F6" s="117" t="s">
        <v>68</v>
      </c>
    </row>
    <row r="7" spans="1:6" x14ac:dyDescent="0.3">
      <c r="A7" s="117" t="s">
        <v>69</v>
      </c>
      <c r="B7" s="118">
        <v>1.0999999999999979</v>
      </c>
      <c r="C7" s="118">
        <v>0.76157731058639078</v>
      </c>
      <c r="D7" s="118">
        <v>4</v>
      </c>
      <c r="E7" s="118">
        <v>1.5524174696260025</v>
      </c>
      <c r="F7" s="117" t="s">
        <v>68</v>
      </c>
    </row>
    <row r="8" spans="1:6" x14ac:dyDescent="0.3">
      <c r="A8" s="117" t="s">
        <v>64</v>
      </c>
      <c r="B8" s="118">
        <v>1.32</v>
      </c>
      <c r="C8" s="118">
        <v>0.64</v>
      </c>
      <c r="D8" s="118">
        <v>4.6399999999999997</v>
      </c>
      <c r="E8" s="118">
        <v>0.74</v>
      </c>
      <c r="F8" s="117" t="s">
        <v>71</v>
      </c>
    </row>
    <row r="9" spans="1:6" x14ac:dyDescent="0.3">
      <c r="A9" s="117" t="s">
        <v>72</v>
      </c>
      <c r="B9" s="118">
        <v>1.2</v>
      </c>
      <c r="C9" s="118">
        <v>1.1000000000000001</v>
      </c>
      <c r="D9" s="118">
        <v>3.5</v>
      </c>
      <c r="E9" s="118">
        <v>1.7</v>
      </c>
      <c r="F9" s="117" t="s">
        <v>70</v>
      </c>
    </row>
    <row r="10" spans="1:6" x14ac:dyDescent="0.3">
      <c r="A10" s="121" t="s">
        <v>75</v>
      </c>
      <c r="B10" s="122">
        <v>1.6113522325013179</v>
      </c>
      <c r="C10" s="122">
        <v>0.29977851994876292</v>
      </c>
      <c r="D10" s="122">
        <v>3.5170031227794079</v>
      </c>
      <c r="E10" s="122">
        <v>0.90594222265476398</v>
      </c>
      <c r="F10" s="121" t="s">
        <v>76</v>
      </c>
    </row>
  </sheetData>
  <mergeCells count="3">
    <mergeCell ref="A1:A2"/>
    <mergeCell ref="F1:F2"/>
    <mergeCell ref="B1:E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 1 TDF calculation</vt:lpstr>
      <vt:lpstr>Sheet 2 Cross-lab checks</vt:lpstr>
      <vt:lpstr>Sheet 3 published TDFs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Krajcarz</dc:creator>
  <cp:lastModifiedBy>MK</cp:lastModifiedBy>
  <dcterms:created xsi:type="dcterms:W3CDTF">2016-11-04T10:41:45Z</dcterms:created>
  <dcterms:modified xsi:type="dcterms:W3CDTF">2024-05-07T10:34:57Z</dcterms:modified>
</cp:coreProperties>
</file>