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119"/>
  <workbookPr defaultThemeVersion="202300"/>
  <mc:AlternateContent xmlns:mc="http://schemas.openxmlformats.org/markup-compatibility/2006">
    <mc:Choice Requires="x15">
      <x15ac:absPath xmlns:x15ac="http://schemas.microsoft.com/office/spreadsheetml/2010/11/ac" url="/Volumes/ROJITO/CURRICULUM/CONGRESOS/Trematodes2024/PLENARY/to submit/"/>
    </mc:Choice>
  </mc:AlternateContent>
  <xr:revisionPtr revIDLastSave="0" documentId="13_ncr:1_{D00D8D62-738F-D348-8BA0-B00049BA34FA}" xr6:coauthVersionLast="47" xr6:coauthVersionMax="47" xr10:uidLastSave="{00000000-0000-0000-0000-000000000000}"/>
  <bookViews>
    <workbookView xWindow="440" yWindow="4360" windowWidth="26340" windowHeight="15760" xr2:uid="{621A51A0-DA91-7F42-9611-3CF882456077}"/>
  </bookViews>
  <sheets>
    <sheet name="literature_dataset" sheetId="5" r:id="rId1"/>
    <sheet name="Genomes_Trematoda" sheetId="1" r:id="rId2"/>
    <sheet name="Genomes_Cestoda" sheetId="2" r:id="rId3"/>
    <sheet name="Genomes_Acanthocephala" sheetId="3" r:id="rId4"/>
    <sheet name="Genomes_Nematoda" sheetId="4"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562" i="5" l="1"/>
  <c r="U558" i="5"/>
  <c r="U557" i="5"/>
  <c r="U556" i="5"/>
  <c r="U555" i="5"/>
  <c r="U554" i="5"/>
  <c r="U553" i="5"/>
  <c r="U552" i="5"/>
  <c r="U551" i="5"/>
  <c r="U550" i="5"/>
  <c r="U549" i="5"/>
  <c r="U548" i="5"/>
  <c r="U547" i="5"/>
  <c r="U546" i="5"/>
  <c r="U545" i="5"/>
  <c r="U544" i="5"/>
  <c r="U543" i="5"/>
  <c r="U542" i="5"/>
  <c r="U541" i="5"/>
  <c r="U540" i="5"/>
  <c r="U539" i="5"/>
  <c r="U538" i="5"/>
  <c r="U537" i="5"/>
  <c r="U536" i="5"/>
  <c r="U535" i="5"/>
  <c r="U534" i="5"/>
  <c r="U533" i="5"/>
  <c r="U532" i="5"/>
  <c r="U531" i="5"/>
  <c r="U529" i="5"/>
  <c r="U528" i="5"/>
  <c r="U527" i="5"/>
  <c r="U526" i="5"/>
  <c r="U525" i="5"/>
  <c r="U524" i="5"/>
  <c r="U523" i="5"/>
  <c r="U522" i="5"/>
  <c r="U521" i="5"/>
  <c r="U520" i="5"/>
  <c r="U519" i="5"/>
  <c r="U518" i="5"/>
  <c r="U517" i="5"/>
  <c r="U516" i="5"/>
  <c r="U515" i="5"/>
  <c r="U514" i="5"/>
  <c r="U513" i="5"/>
  <c r="U512" i="5"/>
  <c r="U510" i="5"/>
  <c r="U509" i="5"/>
  <c r="U508" i="5"/>
  <c r="U507" i="5"/>
  <c r="U506" i="5"/>
  <c r="U505" i="5"/>
  <c r="U504" i="5"/>
  <c r="U503" i="5"/>
  <c r="U502" i="5"/>
  <c r="U501" i="5"/>
  <c r="U500" i="5"/>
  <c r="U499" i="5"/>
  <c r="U498" i="5"/>
  <c r="U497" i="5"/>
  <c r="U496" i="5"/>
  <c r="U494" i="5"/>
  <c r="U493" i="5"/>
  <c r="U491" i="5"/>
  <c r="U490" i="5"/>
  <c r="U489" i="5"/>
  <c r="U488" i="5"/>
  <c r="U487" i="5"/>
  <c r="U486" i="5"/>
  <c r="U485" i="5"/>
  <c r="U484" i="5"/>
  <c r="U483" i="5"/>
  <c r="U482" i="5"/>
  <c r="U481" i="5"/>
  <c r="U480" i="5"/>
  <c r="U479" i="5"/>
  <c r="U478" i="5"/>
  <c r="U477" i="5"/>
  <c r="U476" i="5"/>
  <c r="U475" i="5"/>
  <c r="U474" i="5"/>
  <c r="U473" i="5"/>
  <c r="U472" i="5"/>
  <c r="U471" i="5"/>
  <c r="U470" i="5"/>
  <c r="U469" i="5"/>
  <c r="U468" i="5"/>
  <c r="U467" i="5"/>
  <c r="U466" i="5"/>
  <c r="U465" i="5"/>
  <c r="U464" i="5"/>
  <c r="U463" i="5"/>
  <c r="U462" i="5"/>
  <c r="U461" i="5"/>
  <c r="U460" i="5"/>
  <c r="U459" i="5"/>
  <c r="U458" i="5"/>
  <c r="U457" i="5"/>
  <c r="U456" i="5"/>
  <c r="U455" i="5"/>
  <c r="U454" i="5"/>
  <c r="U453" i="5"/>
  <c r="U452" i="5"/>
  <c r="U451" i="5"/>
  <c r="U450" i="5"/>
  <c r="U449" i="5"/>
  <c r="U448" i="5"/>
  <c r="U447" i="5"/>
  <c r="U446" i="5"/>
  <c r="U445" i="5"/>
  <c r="U444" i="5"/>
  <c r="U443" i="5"/>
  <c r="U442" i="5"/>
  <c r="U441" i="5"/>
  <c r="U440" i="5"/>
  <c r="U439" i="5"/>
  <c r="U438" i="5"/>
  <c r="U437" i="5"/>
  <c r="U436" i="5"/>
  <c r="U435" i="5"/>
  <c r="U434" i="5"/>
  <c r="U433" i="5"/>
  <c r="U432" i="5"/>
  <c r="U431" i="5"/>
  <c r="U430" i="5"/>
  <c r="U429" i="5"/>
  <c r="U428" i="5"/>
  <c r="U427" i="5"/>
  <c r="U426" i="5"/>
  <c r="U425" i="5"/>
  <c r="U424" i="5"/>
  <c r="U423" i="5"/>
  <c r="U421" i="5"/>
  <c r="U420" i="5"/>
  <c r="U419" i="5"/>
  <c r="U418" i="5"/>
  <c r="U417" i="5"/>
  <c r="U416" i="5"/>
  <c r="U415" i="5"/>
  <c r="U414" i="5"/>
  <c r="U413" i="5"/>
  <c r="U412" i="5"/>
  <c r="U411" i="5"/>
  <c r="U410" i="5"/>
  <c r="U409" i="5"/>
  <c r="U408" i="5"/>
  <c r="U407" i="5"/>
  <c r="U406" i="5"/>
  <c r="U405" i="5"/>
  <c r="U404" i="5"/>
  <c r="U403" i="5"/>
  <c r="U402" i="5"/>
  <c r="U401" i="5"/>
  <c r="U400" i="5"/>
  <c r="U399" i="5"/>
  <c r="U398" i="5"/>
  <c r="U397" i="5"/>
  <c r="U396" i="5"/>
  <c r="U395" i="5"/>
  <c r="U394" i="5"/>
  <c r="U393" i="5"/>
  <c r="U392" i="5"/>
  <c r="U391" i="5"/>
  <c r="U390" i="5"/>
  <c r="U389" i="5"/>
  <c r="U388" i="5"/>
  <c r="U387" i="5"/>
  <c r="U386" i="5"/>
  <c r="U385" i="5"/>
  <c r="U384" i="5"/>
  <c r="U383" i="5"/>
  <c r="U382" i="5"/>
  <c r="U381" i="5"/>
  <c r="U380" i="5"/>
  <c r="U379" i="5"/>
  <c r="U378" i="5"/>
  <c r="U377" i="5"/>
  <c r="U376" i="5"/>
  <c r="U375" i="5"/>
  <c r="U374" i="5"/>
  <c r="U373" i="5"/>
  <c r="U372" i="5"/>
  <c r="U371" i="5"/>
  <c r="U370" i="5"/>
  <c r="U369" i="5"/>
  <c r="U368" i="5"/>
  <c r="U367" i="5"/>
  <c r="U366" i="5"/>
  <c r="U365" i="5"/>
  <c r="U364" i="5"/>
  <c r="U363" i="5"/>
  <c r="U362" i="5"/>
  <c r="U361" i="5"/>
  <c r="U360" i="5"/>
  <c r="U359" i="5"/>
  <c r="U358" i="5"/>
  <c r="U357" i="5"/>
  <c r="U356" i="5"/>
  <c r="U355" i="5"/>
  <c r="U354" i="5"/>
  <c r="U353" i="5"/>
  <c r="U352" i="5"/>
  <c r="U351" i="5"/>
  <c r="U350" i="5"/>
  <c r="U349" i="5"/>
  <c r="U348" i="5"/>
  <c r="U347" i="5"/>
  <c r="U346" i="5"/>
  <c r="U345" i="5"/>
  <c r="U344" i="5"/>
  <c r="U343" i="5"/>
  <c r="U342" i="5"/>
  <c r="U341" i="5"/>
  <c r="U340" i="5"/>
  <c r="U339" i="5"/>
  <c r="U338" i="5"/>
  <c r="U337" i="5"/>
  <c r="U336" i="5"/>
  <c r="U335" i="5"/>
  <c r="U334" i="5"/>
  <c r="U333" i="5"/>
  <c r="U332" i="5"/>
  <c r="U331" i="5"/>
  <c r="U330" i="5"/>
  <c r="U329" i="5"/>
  <c r="U328" i="5"/>
  <c r="U327" i="5"/>
  <c r="U326" i="5"/>
  <c r="U325" i="5"/>
  <c r="U324" i="5"/>
  <c r="U323" i="5"/>
  <c r="U322" i="5"/>
  <c r="U321" i="5"/>
  <c r="U320" i="5"/>
  <c r="U319" i="5"/>
  <c r="U318" i="5"/>
  <c r="U317" i="5"/>
  <c r="U316" i="5"/>
  <c r="U315" i="5"/>
  <c r="U314" i="5"/>
  <c r="U313" i="5"/>
  <c r="U312" i="5"/>
  <c r="U311" i="5"/>
  <c r="U310" i="5"/>
  <c r="U309" i="5"/>
  <c r="U308" i="5"/>
  <c r="U307" i="5"/>
  <c r="U306" i="5"/>
  <c r="U305" i="5"/>
  <c r="U304" i="5"/>
  <c r="U303" i="5"/>
  <c r="U302" i="5"/>
  <c r="U301" i="5"/>
  <c r="U300" i="5"/>
  <c r="U299" i="5"/>
  <c r="U298" i="5"/>
  <c r="U297" i="5"/>
  <c r="U296" i="5"/>
  <c r="U295" i="5"/>
  <c r="U294" i="5"/>
  <c r="U293" i="5"/>
  <c r="U292" i="5"/>
  <c r="U291" i="5"/>
  <c r="U290" i="5"/>
  <c r="U289" i="5"/>
  <c r="U288" i="5"/>
  <c r="U287" i="5"/>
  <c r="U286" i="5"/>
  <c r="U285" i="5"/>
  <c r="U284" i="5"/>
  <c r="U282" i="5"/>
  <c r="U281" i="5"/>
  <c r="U280" i="5"/>
  <c r="U279" i="5"/>
  <c r="U278" i="5"/>
  <c r="U277" i="5"/>
  <c r="U276" i="5"/>
  <c r="U275" i="5"/>
  <c r="U274" i="5"/>
  <c r="U273" i="5"/>
  <c r="U272" i="5"/>
  <c r="U271" i="5"/>
  <c r="U270" i="5"/>
  <c r="U269" i="5"/>
  <c r="U268" i="5"/>
  <c r="U267" i="5"/>
  <c r="U266" i="5"/>
  <c r="U264" i="5"/>
  <c r="U263" i="5"/>
  <c r="U262" i="5"/>
  <c r="U261" i="5"/>
  <c r="U260" i="5"/>
  <c r="U259" i="5"/>
  <c r="U258" i="5"/>
  <c r="U257" i="5"/>
  <c r="U256" i="5"/>
  <c r="U255" i="5"/>
  <c r="U252" i="5"/>
  <c r="U251" i="5"/>
  <c r="U250" i="5"/>
  <c r="U249" i="5"/>
  <c r="U248" i="5"/>
  <c r="U247" i="5"/>
  <c r="U246" i="5"/>
  <c r="U245" i="5"/>
  <c r="U244" i="5"/>
  <c r="U243" i="5"/>
  <c r="U242" i="5"/>
  <c r="U241" i="5"/>
  <c r="U240" i="5"/>
  <c r="U239" i="5"/>
  <c r="U238" i="5"/>
  <c r="U237" i="5"/>
  <c r="U236" i="5"/>
  <c r="U235" i="5"/>
  <c r="U234" i="5"/>
  <c r="U233" i="5"/>
  <c r="U232" i="5"/>
  <c r="U231" i="5"/>
  <c r="U230" i="5"/>
  <c r="U229" i="5"/>
  <c r="U228" i="5"/>
  <c r="U227" i="5"/>
  <c r="U226" i="5"/>
  <c r="U225" i="5"/>
  <c r="U224" i="5"/>
  <c r="U223" i="5"/>
  <c r="U222" i="5"/>
  <c r="U221" i="5"/>
  <c r="U220" i="5"/>
  <c r="U219" i="5"/>
  <c r="U218" i="5"/>
  <c r="U217" i="5"/>
  <c r="U216" i="5"/>
  <c r="U215" i="5"/>
  <c r="U214" i="5"/>
  <c r="U213" i="5"/>
  <c r="U212" i="5"/>
  <c r="U211" i="5"/>
  <c r="U210" i="5"/>
  <c r="U209" i="5"/>
  <c r="U208" i="5"/>
  <c r="U207" i="5"/>
  <c r="U206" i="5"/>
  <c r="U205" i="5"/>
  <c r="U204" i="5"/>
  <c r="U203" i="5"/>
  <c r="U202" i="5"/>
  <c r="U201" i="5"/>
  <c r="U200" i="5"/>
  <c r="U199" i="5"/>
  <c r="U198" i="5"/>
  <c r="U197" i="5"/>
  <c r="U196" i="5"/>
  <c r="U195" i="5"/>
  <c r="U194" i="5"/>
  <c r="U193" i="5"/>
  <c r="U192" i="5"/>
  <c r="U191" i="5"/>
  <c r="U190" i="5"/>
  <c r="U189" i="5"/>
  <c r="U188" i="5"/>
  <c r="U187" i="5"/>
  <c r="U186" i="5"/>
  <c r="U185" i="5"/>
  <c r="U184" i="5"/>
  <c r="U183" i="5"/>
  <c r="U182" i="5"/>
  <c r="U181" i="5"/>
  <c r="U180" i="5"/>
  <c r="U179" i="5"/>
  <c r="U176" i="5"/>
  <c r="U175" i="5"/>
  <c r="U174" i="5"/>
  <c r="U173" i="5"/>
  <c r="U172" i="5"/>
  <c r="U171" i="5"/>
  <c r="U170" i="5"/>
  <c r="U169" i="5"/>
  <c r="U168" i="5"/>
  <c r="U167" i="5"/>
  <c r="U166" i="5"/>
  <c r="U165" i="5"/>
  <c r="U164" i="5"/>
  <c r="U163" i="5"/>
  <c r="U162" i="5"/>
  <c r="U161" i="5"/>
  <c r="U160" i="5"/>
  <c r="U159" i="5"/>
  <c r="U158" i="5"/>
  <c r="U157" i="5"/>
  <c r="U156" i="5"/>
  <c r="U155" i="5"/>
  <c r="U154" i="5"/>
  <c r="U153" i="5"/>
  <c r="U152" i="5"/>
  <c r="U151" i="5"/>
  <c r="U150" i="5"/>
  <c r="U149" i="5"/>
  <c r="U148" i="5"/>
  <c r="U147" i="5"/>
  <c r="U146" i="5"/>
  <c r="U145" i="5"/>
  <c r="U144" i="5"/>
  <c r="U143" i="5"/>
  <c r="U142" i="5"/>
  <c r="U141" i="5"/>
  <c r="U140" i="5"/>
  <c r="U139" i="5"/>
  <c r="U138" i="5"/>
  <c r="U137" i="5"/>
  <c r="U136" i="5"/>
  <c r="U135" i="5"/>
  <c r="U134" i="5"/>
  <c r="U133" i="5"/>
  <c r="U132" i="5"/>
  <c r="U131" i="5"/>
  <c r="U130" i="5"/>
  <c r="U129" i="5"/>
  <c r="U128" i="5"/>
  <c r="U127" i="5"/>
  <c r="U126" i="5"/>
  <c r="U125" i="5"/>
  <c r="U124" i="5"/>
  <c r="U123" i="5"/>
  <c r="U122" i="5"/>
  <c r="U121" i="5"/>
  <c r="U120" i="5"/>
  <c r="U119" i="5"/>
  <c r="U118" i="5"/>
  <c r="U117" i="5"/>
  <c r="U116" i="5"/>
  <c r="U115" i="5"/>
  <c r="U114" i="5"/>
  <c r="U113" i="5"/>
  <c r="U112" i="5"/>
  <c r="U111" i="5"/>
  <c r="U110" i="5"/>
  <c r="U109" i="5"/>
  <c r="U108" i="5"/>
  <c r="U107" i="5"/>
  <c r="U106" i="5"/>
  <c r="U105" i="5"/>
  <c r="U104" i="5"/>
  <c r="U103" i="5"/>
  <c r="U102" i="5"/>
  <c r="U101" i="5"/>
  <c r="U100" i="5"/>
  <c r="U99" i="5"/>
  <c r="U98" i="5"/>
  <c r="U97" i="5"/>
  <c r="U96" i="5"/>
  <c r="U95" i="5"/>
  <c r="U94" i="5"/>
  <c r="U93" i="5"/>
  <c r="U92" i="5"/>
  <c r="U91" i="5"/>
  <c r="U90" i="5"/>
  <c r="U89" i="5"/>
  <c r="U88" i="5"/>
  <c r="U87" i="5"/>
  <c r="U86" i="5"/>
  <c r="U85" i="5"/>
  <c r="U84" i="5"/>
  <c r="U83" i="5"/>
  <c r="U82" i="5"/>
  <c r="U81" i="5"/>
  <c r="U80" i="5"/>
  <c r="U79" i="5"/>
  <c r="U78" i="5"/>
  <c r="U76" i="5"/>
  <c r="U75" i="5"/>
  <c r="U74" i="5"/>
  <c r="U73" i="5"/>
  <c r="U72" i="5"/>
  <c r="U71" i="5"/>
  <c r="U70" i="5"/>
  <c r="U69" i="5"/>
  <c r="U68" i="5"/>
  <c r="U67" i="5"/>
  <c r="U66" i="5"/>
  <c r="U65" i="5"/>
  <c r="U64" i="5"/>
  <c r="U63" i="5"/>
  <c r="U62" i="5"/>
  <c r="U61" i="5"/>
  <c r="U60" i="5"/>
  <c r="U59" i="5"/>
  <c r="U58" i="5"/>
  <c r="U57" i="5"/>
  <c r="U56" i="5"/>
  <c r="U55" i="5"/>
  <c r="U54" i="5"/>
  <c r="U53" i="5"/>
  <c r="U52" i="5"/>
  <c r="U51" i="5"/>
  <c r="U50" i="5"/>
  <c r="U49" i="5"/>
  <c r="U48" i="5"/>
  <c r="U47" i="5"/>
  <c r="U46" i="5"/>
  <c r="U45" i="5"/>
  <c r="U44" i="5"/>
  <c r="U43" i="5"/>
  <c r="U42" i="5"/>
  <c r="U41" i="5"/>
  <c r="U40" i="5"/>
  <c r="U39" i="5"/>
  <c r="U38" i="5"/>
  <c r="U37" i="5"/>
  <c r="U36" i="5"/>
  <c r="U35" i="5"/>
  <c r="U34" i="5"/>
  <c r="U33" i="5"/>
  <c r="U32" i="5"/>
  <c r="U31" i="5"/>
  <c r="U30" i="5"/>
  <c r="U29" i="5"/>
  <c r="U28" i="5"/>
  <c r="U27" i="5"/>
  <c r="U26" i="5"/>
  <c r="U25" i="5"/>
  <c r="U24" i="5"/>
  <c r="U23" i="5"/>
  <c r="U22" i="5"/>
  <c r="U21" i="5"/>
  <c r="U20" i="5"/>
  <c r="U19" i="5"/>
  <c r="U18" i="5"/>
  <c r="U17" i="5"/>
  <c r="U16" i="5"/>
  <c r="U15" i="5"/>
  <c r="U14" i="5"/>
  <c r="U13" i="5"/>
  <c r="U12" i="5"/>
  <c r="U11" i="5"/>
  <c r="U10" i="5"/>
  <c r="U9" i="5"/>
  <c r="U8" i="5"/>
  <c r="U7" i="5"/>
  <c r="U6" i="5"/>
  <c r="U5" i="5"/>
  <c r="U4" i="5"/>
</calcChain>
</file>

<file path=xl/sharedStrings.xml><?xml version="1.0" encoding="utf-8"?>
<sst xmlns="http://schemas.openxmlformats.org/spreadsheetml/2006/main" count="11576" uniqueCount="5485">
  <si>
    <t>importance</t>
  </si>
  <si>
    <t>Assembly Accession</t>
  </si>
  <si>
    <t>Assembly Name</t>
  </si>
  <si>
    <t>Organism Name</t>
  </si>
  <si>
    <t>Assembly Level</t>
  </si>
  <si>
    <t>Assembly Release Date</t>
  </si>
  <si>
    <t>WGS project accession</t>
  </si>
  <si>
    <t>Assembly Stats Number of Scaffolds</t>
  </si>
  <si>
    <t>GCA_013407085.1</t>
  </si>
  <si>
    <t>ASM1340708v1</t>
  </si>
  <si>
    <t>Atriophallophorus winterbourni</t>
  </si>
  <si>
    <t>Scaffold</t>
  </si>
  <si>
    <t>JACCGJ01</t>
  </si>
  <si>
    <t>vet</t>
  </si>
  <si>
    <t>GCA_964258995.1</t>
  </si>
  <si>
    <t>CDAUBV1_v9</t>
  </si>
  <si>
    <t>Calicophoron daubneyi</t>
  </si>
  <si>
    <t>Contig</t>
  </si>
  <si>
    <t>CAXVIE01</t>
  </si>
  <si>
    <t>med</t>
  </si>
  <si>
    <t>GCA_964186725.1</t>
  </si>
  <si>
    <t>CDAUBV1_v7</t>
  </si>
  <si>
    <t>CAXLJL01</t>
  </si>
  <si>
    <t>zoonotic</t>
  </si>
  <si>
    <t>GCA_025895645.1</t>
  </si>
  <si>
    <t>RMIT_Cforst_1.0</t>
  </si>
  <si>
    <t>Cardicola forsteri</t>
  </si>
  <si>
    <t>JAKXYG01</t>
  </si>
  <si>
    <t>GCA_040967615.1</t>
  </si>
  <si>
    <t>ASM4096761v1</t>
  </si>
  <si>
    <t>Clinostomum complanatum</t>
  </si>
  <si>
    <t>JBEUDF01</t>
  </si>
  <si>
    <t>GCA_003604175.2</t>
  </si>
  <si>
    <t>CSKR.v2</t>
  </si>
  <si>
    <t>Clonorchis sinensis</t>
  </si>
  <si>
    <t>Chromosome</t>
  </si>
  <si>
    <t>NIRI02</t>
  </si>
  <si>
    <t>GCA_000236345.1</t>
  </si>
  <si>
    <t>C_sinensis-2.0</t>
  </si>
  <si>
    <t>BADR02</t>
  </si>
  <si>
    <t>GCA_944474145.2</t>
  </si>
  <si>
    <t>tdDicDend1.1c</t>
  </si>
  <si>
    <t>Dicrocoelium dendriticum</t>
  </si>
  <si>
    <t>CALYDF02</t>
  </si>
  <si>
    <t>GCA_037952815.1</t>
  </si>
  <si>
    <t>htDicDend1_a1.0</t>
  </si>
  <si>
    <t>JBAJIL01</t>
  </si>
  <si>
    <t>GCA_037953325.1</t>
  </si>
  <si>
    <t>htDicDend1_p1.0</t>
  </si>
  <si>
    <t>JBAJIK01</t>
  </si>
  <si>
    <t>GCA_000950715.1</t>
  </si>
  <si>
    <t>D_dendriticum_Leon_v1_0_4</t>
  </si>
  <si>
    <t>GCA_040967515.1</t>
  </si>
  <si>
    <t>ASM4096751v1</t>
  </si>
  <si>
    <t>Diplostomum huronense</t>
  </si>
  <si>
    <t>JBEUCF01</t>
  </si>
  <si>
    <t>GCA_040967495.1</t>
  </si>
  <si>
    <t>ASM4096749v1</t>
  </si>
  <si>
    <t>Diplostomum indistinctum</t>
  </si>
  <si>
    <t>JBEUCG01</t>
  </si>
  <si>
    <t>GCA_900618425.1</t>
  </si>
  <si>
    <t>E_caproni_Egypt_0011_upd</t>
  </si>
  <si>
    <t>Echinostoma caproni</t>
  </si>
  <si>
    <t>UZAN01</t>
  </si>
  <si>
    <t>GCA_018104335.1</t>
  </si>
  <si>
    <t>GXU_FGig_PAC.1.0</t>
  </si>
  <si>
    <t>Fasciola gigantica</t>
  </si>
  <si>
    <t>JAEQMV01</t>
  </si>
  <si>
    <t>GCA_006461475.1</t>
  </si>
  <si>
    <t>F_gigantica_1.0.allpaths</t>
  </si>
  <si>
    <t>SUNJ01</t>
  </si>
  <si>
    <t>GCA_002867515.3</t>
  </si>
  <si>
    <t>ASM286751v3</t>
  </si>
  <si>
    <t>MKHB03</t>
  </si>
  <si>
    <t>GCA_034768655.1</t>
  </si>
  <si>
    <t>CVASU_Fasciola_gigantica_1.0</t>
  </si>
  <si>
    <t>JAWHPZ01</t>
  </si>
  <si>
    <t>GCA_030506585.1</t>
  </si>
  <si>
    <t>Fasciola gigantica isolate Basrah-Iraq</t>
  </si>
  <si>
    <t>JATABX01</t>
  </si>
  <si>
    <t>GCA_948099385.2</t>
  </si>
  <si>
    <t>Fh240107Braker</t>
  </si>
  <si>
    <t>Fasciola hepatica</t>
  </si>
  <si>
    <t>CANUEZ05</t>
  </si>
  <si>
    <t>GCA_900302435.1</t>
  </si>
  <si>
    <t>Fasciola_10x_pilon</t>
  </si>
  <si>
    <t>OMOY01</t>
  </si>
  <si>
    <t>GCA_002763495.2</t>
  </si>
  <si>
    <t>F_hepatica_1.0.allpaths.pg</t>
  </si>
  <si>
    <t>JXXN02</t>
  </si>
  <si>
    <t>GCA_000947175.1</t>
  </si>
  <si>
    <t>Fhepatica_v1</t>
  </si>
  <si>
    <t>CCMX01</t>
  </si>
  <si>
    <t>GCA_000824725.2</t>
  </si>
  <si>
    <t>Fh_reapr10kb</t>
  </si>
  <si>
    <t>CDMT01</t>
  </si>
  <si>
    <t>GCA_008360955.1</t>
  </si>
  <si>
    <t>F_buski_1.0.allpaths-lg</t>
  </si>
  <si>
    <t>Fasciolopsis buskii</t>
  </si>
  <si>
    <t>LUCM01</t>
  </si>
  <si>
    <t>GCA_944470555.2</t>
  </si>
  <si>
    <t>tdHetHame2.2</t>
  </si>
  <si>
    <t>Heterobilharzia americana</t>
  </si>
  <si>
    <t>CALYCZ02</t>
  </si>
  <si>
    <t>GCA_944470545.2</t>
  </si>
  <si>
    <t>tdHetHame1.3</t>
  </si>
  <si>
    <t>CALYCY02</t>
  </si>
  <si>
    <t>GCA_004794785.1</t>
  </si>
  <si>
    <t>ICG_Ofel_1.0</t>
  </si>
  <si>
    <t>Opisthorchis felineus</t>
  </si>
  <si>
    <t>SJOL01</t>
  </si>
  <si>
    <t>GCA_000715545.1</t>
  </si>
  <si>
    <t>OpiViv1.0</t>
  </si>
  <si>
    <t>Opisthorchis viverrini</t>
  </si>
  <si>
    <t>JACJ01</t>
  </si>
  <si>
    <t>GCF_000715545.1</t>
  </si>
  <si>
    <t>GCA_964213165.1</t>
  </si>
  <si>
    <t>htOpiVive1.1</t>
  </si>
  <si>
    <t>CAXOVE01</t>
  </si>
  <si>
    <t>GCA_964213135.1</t>
  </si>
  <si>
    <t>htOpiVive1.1 alternate haplotype</t>
  </si>
  <si>
    <t>CAXOVG01</t>
  </si>
  <si>
    <t>GCA_001990785.1</t>
  </si>
  <si>
    <t>O_viverrini_1.0.pg.lrna</t>
  </si>
  <si>
    <t>LASN01</t>
  </si>
  <si>
    <t>GCA_013368495.1</t>
  </si>
  <si>
    <t>P_heterotremus_1.0.allpaths.pg.lrna</t>
  </si>
  <si>
    <t>Paragonimus heterotremus</t>
  </si>
  <si>
    <t>LUCH01</t>
  </si>
  <si>
    <t>GCA_014220965.1</t>
  </si>
  <si>
    <t>P_kellicotti_1.0.allpaths.nc.pg.lrna</t>
  </si>
  <si>
    <t>Paragonimus kellicotti</t>
  </si>
  <si>
    <t>LOND01</t>
  </si>
  <si>
    <t>GCA_014338405.1</t>
  </si>
  <si>
    <t>P_miyazaki_1.0.pg.lrna</t>
  </si>
  <si>
    <t>Paragonimus skrjabini miyazakii</t>
  </si>
  <si>
    <t>JTDE01</t>
  </si>
  <si>
    <t>GCA_008508345.1</t>
  </si>
  <si>
    <t>ASM850834v1</t>
  </si>
  <si>
    <t>Paragonimus westermani</t>
  </si>
  <si>
    <t>QNGE01</t>
  </si>
  <si>
    <t>GCA_015252655.1</t>
  </si>
  <si>
    <t>P_westermani_1.0.allp.flsh.newb.jlly.lrna</t>
  </si>
  <si>
    <t>JTDF01</t>
  </si>
  <si>
    <t>GCA_944470425.2</t>
  </si>
  <si>
    <t>tdSchBovi1.2</t>
  </si>
  <si>
    <t>Schistosoma bovis</t>
  </si>
  <si>
    <t>CALYCU02</t>
  </si>
  <si>
    <t>GCA_944470445.2</t>
  </si>
  <si>
    <t>tdSchBovi2.2</t>
  </si>
  <si>
    <t>CALYCV02</t>
  </si>
  <si>
    <t>GCA_003958945.1</t>
  </si>
  <si>
    <t>ASM395894v1</t>
  </si>
  <si>
    <t>QMKO01</t>
  </si>
  <si>
    <t>GCA_944474815.3</t>
  </si>
  <si>
    <t>tdSchCurr1.1a</t>
  </si>
  <si>
    <t>Schistosoma curassoni</t>
  </si>
  <si>
    <t>CALYDH03</t>
  </si>
  <si>
    <t>GCA_907275115.1</t>
  </si>
  <si>
    <t>schistosoma_curassoni_626247_v1.0</t>
  </si>
  <si>
    <t>CAJSMQ01</t>
  </si>
  <si>
    <t>GCA_900618015.1</t>
  </si>
  <si>
    <t>S_curassoni_Dakar_0011_upd</t>
  </si>
  <si>
    <t>UZAK01</t>
  </si>
  <si>
    <t>GCA_944470375.2</t>
  </si>
  <si>
    <t>tdSchGuin1.2</t>
  </si>
  <si>
    <t>Schistosoma guineensis</t>
  </si>
  <si>
    <t>CALYCN02</t>
  </si>
  <si>
    <t>GCA_000699445.3</t>
  </si>
  <si>
    <t>UoM_Shae.V3</t>
  </si>
  <si>
    <t>Schistosoma haematobium</t>
  </si>
  <si>
    <t>AMPZ03</t>
  </si>
  <si>
    <t>GCF_000699445.3</t>
  </si>
  <si>
    <t>GCA_944470465.2</t>
  </si>
  <si>
    <t>tdSchHaem2.2</t>
  </si>
  <si>
    <t>CALYCX02</t>
  </si>
  <si>
    <t>GCA_944470455.2</t>
  </si>
  <si>
    <t>tdSchHaem1.2</t>
  </si>
  <si>
    <t>CALYCW02</t>
  </si>
  <si>
    <t>GCA_944470365.2</t>
  </si>
  <si>
    <t>tdSchInte1.2</t>
  </si>
  <si>
    <t>Schistosoma intercalatum</t>
  </si>
  <si>
    <t>CALYCO02</t>
  </si>
  <si>
    <t>GCA_944470385.2</t>
  </si>
  <si>
    <t>tdSchInte2.2</t>
  </si>
  <si>
    <t>CALYCP02</t>
  </si>
  <si>
    <t>GCA_025215515.1</t>
  </si>
  <si>
    <t>ASM2521551v1</t>
  </si>
  <si>
    <t>Schistosoma japonicum</t>
  </si>
  <si>
    <t>JAGWFQ01</t>
  </si>
  <si>
    <t>GCA_021461655.1</t>
  </si>
  <si>
    <t>ASM2146165v1</t>
  </si>
  <si>
    <t>JAHRBV01</t>
  </si>
  <si>
    <t>GCA_006368765.1</t>
  </si>
  <si>
    <t>ASM636876v1</t>
  </si>
  <si>
    <t>SKCS01</t>
  </si>
  <si>
    <t>GCA_000151775.1</t>
  </si>
  <si>
    <t>ASM15177v1</t>
  </si>
  <si>
    <t>CABF01</t>
  </si>
  <si>
    <t>GCA_000237925.5</t>
  </si>
  <si>
    <t>SM_V9</t>
  </si>
  <si>
    <t>Schistosoma mansoni</t>
  </si>
  <si>
    <t>GCA_000237925.2</t>
  </si>
  <si>
    <t>ASM23792v2</t>
  </si>
  <si>
    <t>CABG01</t>
  </si>
  <si>
    <t>GCF_000237925.1</t>
  </si>
  <si>
    <t>GCA_944470205.2</t>
  </si>
  <si>
    <t>tdSchMarg1.2</t>
  </si>
  <si>
    <t>Schistosoma margrebowiei</t>
  </si>
  <si>
    <t>CALYCG02</t>
  </si>
  <si>
    <t>GCA_900618395.1</t>
  </si>
  <si>
    <t>S_margrebowiei_Zambia_0011_upd</t>
  </si>
  <si>
    <t>UZAI01</t>
  </si>
  <si>
    <t>GCA_944470405.2</t>
  </si>
  <si>
    <t>tdSchMatt1.2</t>
  </si>
  <si>
    <t>Schistosoma mattheei</t>
  </si>
  <si>
    <t>CALYCQ02</t>
  </si>
  <si>
    <t>GCA_900617995.1</t>
  </si>
  <si>
    <t>S_mattheei_Denwood_0011_upd</t>
  </si>
  <si>
    <t>UZAL01</t>
  </si>
  <si>
    <t>GCA_034768735.1</t>
  </si>
  <si>
    <t>ASM3476873v1</t>
  </si>
  <si>
    <t>Schistosoma mekongi</t>
  </si>
  <si>
    <t>JALJAT01</t>
  </si>
  <si>
    <t>GCA_944470415.2</t>
  </si>
  <si>
    <t>tdSchRodh1.2</t>
  </si>
  <si>
    <t>Schistosoma rodhaini</t>
  </si>
  <si>
    <t>CALYCS02</t>
  </si>
  <si>
    <t>GCA_944470435.2</t>
  </si>
  <si>
    <t>tdSchRodh2.2</t>
  </si>
  <si>
    <t>CALYCT02</t>
  </si>
  <si>
    <t>GCA_946903255.1</t>
  </si>
  <si>
    <t>tdSchSpin1.1b</t>
  </si>
  <si>
    <t>Schistosoma spindalis</t>
  </si>
  <si>
    <t>CAMPQF01</t>
  </si>
  <si>
    <t>GCA_944470395.2</t>
  </si>
  <si>
    <t>tdSchTurk1.2</t>
  </si>
  <si>
    <t>Schistosoma turkestanicum</t>
  </si>
  <si>
    <t>CALYCR02</t>
  </si>
  <si>
    <t>GCA_944472135.2</t>
  </si>
  <si>
    <t>tdTriRege1.2</t>
  </si>
  <si>
    <t>Trichobilharzia regenti</t>
  </si>
  <si>
    <t>CALYDD02</t>
  </si>
  <si>
    <t>GCA_900618515.1</t>
  </si>
  <si>
    <t>T_regenti_v1_0_4_001_upd</t>
  </si>
  <si>
    <t>UZAO01</t>
  </si>
  <si>
    <t>GCA_944472155.2</t>
  </si>
  <si>
    <t>tdTriSzid1.2</t>
  </si>
  <si>
    <t>Trichobilharzia szidati</t>
  </si>
  <si>
    <t>CALYDE02</t>
  </si>
  <si>
    <t>GCA_030710315.1</t>
  </si>
  <si>
    <t>JGU_Abre_1.0</t>
  </si>
  <si>
    <t>Anomotaenia brevis</t>
  </si>
  <si>
    <t>JAUOZQ01</t>
  </si>
  <si>
    <t>GCA_900617775.1</t>
  </si>
  <si>
    <t>D_latum_Geneva_0011_upd</t>
  </si>
  <si>
    <t>Dibothriocephalus latus</t>
  </si>
  <si>
    <t>UYRU01</t>
  </si>
  <si>
    <t>GCA_017562135.1</t>
  </si>
  <si>
    <t>ASM1756213v1</t>
  </si>
  <si>
    <t>Dipylidium caninum</t>
  </si>
  <si>
    <t>QEYB01</t>
  </si>
  <si>
    <t>GCA_028455885.1</t>
  </si>
  <si>
    <t>Dcan_canine_FL1</t>
  </si>
  <si>
    <t>JAODJR01</t>
  </si>
  <si>
    <t>GCA_028456195.1</t>
  </si>
  <si>
    <t>Dcan_feline_KS1</t>
  </si>
  <si>
    <t>JAODJQ01</t>
  </si>
  <si>
    <t>GCA_900004735.1</t>
  </si>
  <si>
    <t>ECANG7</t>
  </si>
  <si>
    <t>Echinococcus canadensis</t>
  </si>
  <si>
    <t>CVKT01</t>
  </si>
  <si>
    <t>GCA_000524195.1</t>
  </si>
  <si>
    <t>ASM52419v1</t>
  </si>
  <si>
    <t>Echinococcus granulosus</t>
  </si>
  <si>
    <t>APAU02</t>
  </si>
  <si>
    <t>GCF_000524195.1</t>
  </si>
  <si>
    <t>GCA_021556725.1</t>
  </si>
  <si>
    <t>ASM2155672v1</t>
  </si>
  <si>
    <t>JAIKUZ01</t>
  </si>
  <si>
    <t>GCA_000469725.3</t>
  </si>
  <si>
    <t>EMULTI002</t>
  </si>
  <si>
    <t>Echinococcus multilocularis</t>
  </si>
  <si>
    <t>CBLO02</t>
  </si>
  <si>
    <t>GCA_900683695.1</t>
  </si>
  <si>
    <t>ASM90068369v1</t>
  </si>
  <si>
    <t>Echinococcus oligarthrus</t>
  </si>
  <si>
    <t>CABFON01</t>
  </si>
  <si>
    <t>GCA_900622495.1</t>
  </si>
  <si>
    <t>H_taeniaeformis_Canary_Islands_0011_upd</t>
  </si>
  <si>
    <t>Hydatigera taeniaeformis</t>
  </si>
  <si>
    <t>UYWX01</t>
  </si>
  <si>
    <t>GCA_900708905.1</t>
  </si>
  <si>
    <t>H. diminuta assembly from ERS3052629-ERS3052634</t>
  </si>
  <si>
    <t>Hymenolepis diminuta</t>
  </si>
  <si>
    <t>CAADRB01</t>
  </si>
  <si>
    <t>GCA_902177915.1</t>
  </si>
  <si>
    <t>H.diminuta_WMSil1</t>
  </si>
  <si>
    <t>CABIJS01</t>
  </si>
  <si>
    <t>GCA_900618445.1</t>
  </si>
  <si>
    <t>H_diminuta_Denmark_0011_upd</t>
  </si>
  <si>
    <t>UYSG01</t>
  </si>
  <si>
    <t>GCA_000469805.3</t>
  </si>
  <si>
    <t>HMN_v3</t>
  </si>
  <si>
    <t>Hymenolepis microstoma</t>
  </si>
  <si>
    <t>GCA_036362985.1</t>
  </si>
  <si>
    <t>ASM3636298v1</t>
  </si>
  <si>
    <t>Ligula intestinalis</t>
  </si>
  <si>
    <t>JAYGXS01</t>
  </si>
  <si>
    <t>GCA_900604375.1</t>
  </si>
  <si>
    <t>M_corti_Specht_Voge_0011_upd</t>
  </si>
  <si>
    <t>Mesocestoides corti</t>
  </si>
  <si>
    <t>UXSR01</t>
  </si>
  <si>
    <t>GCA_019097775.1</t>
  </si>
  <si>
    <t>ASM1909777v1</t>
  </si>
  <si>
    <t>Moniezia expansa</t>
  </si>
  <si>
    <t>JADFDV01</t>
  </si>
  <si>
    <t>GCA_028672205.1</t>
  </si>
  <si>
    <t>ASM2867220v1</t>
  </si>
  <si>
    <t>Proteocephalus fallax</t>
  </si>
  <si>
    <t>JAPUBX01</t>
  </si>
  <si>
    <t>GCA_900617975.1</t>
  </si>
  <si>
    <t>H_nana_Japan_0011_upd</t>
  </si>
  <si>
    <t>Rodentolepis nana</t>
  </si>
  <si>
    <t>UZAE01</t>
  </si>
  <si>
    <t>GCA_017591395.1</t>
  </si>
  <si>
    <t>ASM1759139v1</t>
  </si>
  <si>
    <t>Schistocephalus solidus</t>
  </si>
  <si>
    <t>WEDG01</t>
  </si>
  <si>
    <t>GCA_900618435.1</t>
  </si>
  <si>
    <t>S_solidus_NST_G2_0011_upd</t>
  </si>
  <si>
    <t>UYSU01</t>
  </si>
  <si>
    <t>GCA_902702965.1</t>
  </si>
  <si>
    <t>SerJ_v2_0</t>
  </si>
  <si>
    <t>Spirometra erinaceieuropaei</t>
  </si>
  <si>
    <t>CACRXP01</t>
  </si>
  <si>
    <t>GCA_000951995.1</t>
  </si>
  <si>
    <t>S_erinaceieuropaei</t>
  </si>
  <si>
    <t>GCA_001693035.2</t>
  </si>
  <si>
    <t>Taenia_asiatica_TASYD01_v1</t>
  </si>
  <si>
    <t>Taenia asiatica</t>
  </si>
  <si>
    <t>LWMJ02</t>
  </si>
  <si>
    <t>GCA_900618005.1</t>
  </si>
  <si>
    <t>T_asiatica_South_Korea_0011_upd</t>
  </si>
  <si>
    <t>UYRS01</t>
  </si>
  <si>
    <t>GCA_023375655.1</t>
  </si>
  <si>
    <t>TcrWFU</t>
  </si>
  <si>
    <t>Taenia crassiceps</t>
  </si>
  <si>
    <t>JAKROA01</t>
  </si>
  <si>
    <t>GCA_036345935.2</t>
  </si>
  <si>
    <t>Thy_genome_v2.1_HiC</t>
  </si>
  <si>
    <t>Taenia hydatigena</t>
  </si>
  <si>
    <t>JADWOT02</t>
  </si>
  <si>
    <t>GCA_038659305.1</t>
  </si>
  <si>
    <t>ASM3865930v1</t>
  </si>
  <si>
    <t>JBCECY01</t>
  </si>
  <si>
    <t>GCA_001923025.3</t>
  </si>
  <si>
    <t>ASM192302v3</t>
  </si>
  <si>
    <t>Taenia multiceps</t>
  </si>
  <si>
    <t>MRSW03</t>
  </si>
  <si>
    <t>GCA_023968675.1</t>
  </si>
  <si>
    <t>ASM2396867v1</t>
  </si>
  <si>
    <t>Taenia pisiformis</t>
  </si>
  <si>
    <t>JAJOLY01</t>
  </si>
  <si>
    <t>GCA_001693075.2</t>
  </si>
  <si>
    <t>ASM169307v2</t>
  </si>
  <si>
    <t>Taenia saginata</t>
  </si>
  <si>
    <t>LWMK02</t>
  </si>
  <si>
    <t>GCA_001870725.1</t>
  </si>
  <si>
    <t>MEX_genome_complete.1-6-13</t>
  </si>
  <si>
    <t>Taenia solium</t>
  </si>
  <si>
    <t>MIEF01</t>
  </si>
  <si>
    <t>GCA_002221735.1</t>
  </si>
  <si>
    <t>solium_assembly_v2.54</t>
  </si>
  <si>
    <t>JSUL01</t>
  </si>
  <si>
    <t>GCA_002082475.1</t>
  </si>
  <si>
    <t>Taenia_v01</t>
  </si>
  <si>
    <t>AOMU01</t>
  </si>
  <si>
    <t>GCA_012934845.2</t>
  </si>
  <si>
    <t>ASM1293484v2</t>
  </si>
  <si>
    <t>Pomphorhynchus laevis</t>
  </si>
  <si>
    <t>WNNJ02</t>
  </si>
  <si>
    <t>entries</t>
  </si>
  <si>
    <t>unique_species</t>
  </si>
  <si>
    <t>Parasitic</t>
  </si>
  <si>
    <t>animal</t>
  </si>
  <si>
    <t>GCA_046563165.1</t>
  </si>
  <si>
    <t>ASM4656316v1</t>
  </si>
  <si>
    <t>Acanthocheilonema viteae</t>
  </si>
  <si>
    <t>JBJYKE01</t>
  </si>
  <si>
    <t>nonparasitic</t>
  </si>
  <si>
    <t>GCA_900537255.1</t>
  </si>
  <si>
    <t>ASM90053725v1</t>
  </si>
  <si>
    <t>UPTC01</t>
  </si>
  <si>
    <t>plant</t>
  </si>
  <si>
    <t>GCA_034700925.1</t>
  </si>
  <si>
    <t>ASM3470092v1</t>
  </si>
  <si>
    <t>Acrobeloides cf. buchneri Gr-Nem-00862</t>
  </si>
  <si>
    <t>JAQGCO01</t>
  </si>
  <si>
    <t>GCA_964212105.1</t>
  </si>
  <si>
    <t>nxAcrMaxi1.1</t>
  </si>
  <si>
    <t>Acrobeloides maximus</t>
  </si>
  <si>
    <t>CAXOTJ01</t>
  </si>
  <si>
    <t>facultative</t>
  </si>
  <si>
    <t>GCA_964212095.1</t>
  </si>
  <si>
    <t>nxAcrMaxi1.1 alternate haplotype</t>
  </si>
  <si>
    <t>CAXOTK01</t>
  </si>
  <si>
    <t>symbiont</t>
  </si>
  <si>
    <t>GCA_964656895.1</t>
  </si>
  <si>
    <t>nxAcrNanu1.1</t>
  </si>
  <si>
    <t>Acrobeloides nanus</t>
  </si>
  <si>
    <t>CAZZTM01</t>
  </si>
  <si>
    <t>GCA_964656915.1</t>
  </si>
  <si>
    <t>nxAcrNanu1.1 alternate haplotype</t>
  </si>
  <si>
    <t>CAZZTL01</t>
  </si>
  <si>
    <t>GCA_900406225.1</t>
  </si>
  <si>
    <t>v1</t>
  </si>
  <si>
    <t>OZJO01</t>
  </si>
  <si>
    <t>GCA_034694745.1</t>
  </si>
  <si>
    <t>ASM3469474v1</t>
  </si>
  <si>
    <t>JAQFYL01</t>
  </si>
  <si>
    <t>GCA_034698545.1</t>
  </si>
  <si>
    <t>ASM3469854v1</t>
  </si>
  <si>
    <t>Acrobeloides obliquus</t>
  </si>
  <si>
    <t>JAQGBS01</t>
  </si>
  <si>
    <t>GCA_034699885.1</t>
  </si>
  <si>
    <t>ASM3469988v1</t>
  </si>
  <si>
    <t>Acrobeloides thornei</t>
  </si>
  <si>
    <t>JAQGCP01</t>
  </si>
  <si>
    <t>GCA_945643635.2</t>
  </si>
  <si>
    <t>Allodiplogaster_sudhausi_III_Hi-C</t>
  </si>
  <si>
    <t>Allodiplogaster sudhausi</t>
  </si>
  <si>
    <t>CALZFC02</t>
  </si>
  <si>
    <t>GCA_014805415.1</t>
  </si>
  <si>
    <t>ASM1480541v1</t>
  </si>
  <si>
    <t>JACMIH01</t>
  </si>
  <si>
    <t>GCA_037903475.1</t>
  </si>
  <si>
    <t>UNMC_Acan_hybrid</t>
  </si>
  <si>
    <t>Ancylostoma caninum</t>
  </si>
  <si>
    <t>JBAJFG01</t>
  </si>
  <si>
    <t>GCA_037903715.1</t>
  </si>
  <si>
    <t>UNMC_Acan_minion</t>
  </si>
  <si>
    <t>JBAJEZ01</t>
  </si>
  <si>
    <t>GCA_037903745.1</t>
  </si>
  <si>
    <t>UNMC_Acan_polished</t>
  </si>
  <si>
    <t>JBAJFH01</t>
  </si>
  <si>
    <t>GCA_003336725.1</t>
  </si>
  <si>
    <t>A_caninum_9.3.2.ec.cg.pg</t>
  </si>
  <si>
    <t>JOJR01</t>
  </si>
  <si>
    <t>GCA_000688135.1</t>
  </si>
  <si>
    <t>Acey_2013.11.30.genDNA</t>
  </si>
  <si>
    <t>Ancylostoma ceylanicum</t>
  </si>
  <si>
    <t>JARK01</t>
  </si>
  <si>
    <t>GCA_000402015.1</t>
  </si>
  <si>
    <t>A_ceylanicum1.3.ec.cg.pg</t>
  </si>
  <si>
    <t>ASSL01</t>
  </si>
  <si>
    <t>GCA_000816745.1</t>
  </si>
  <si>
    <t>A_duodenale_2.2.ec.cg.pg</t>
  </si>
  <si>
    <t>Ancylostoma duodenale</t>
  </si>
  <si>
    <t>JHON01</t>
  </si>
  <si>
    <t>GCA_009735665.1</t>
  </si>
  <si>
    <t>ACgenome_NGS_v2</t>
  </si>
  <si>
    <t>Angiostrongylus cantonensis</t>
  </si>
  <si>
    <t>MQTX01</t>
  </si>
  <si>
    <t>GCA_001884285.1</t>
  </si>
  <si>
    <t>ASM188428v1</t>
  </si>
  <si>
    <t>JRZF01</t>
  </si>
  <si>
    <t>GCA_000331205.1</t>
  </si>
  <si>
    <t>Angio1.0</t>
  </si>
  <si>
    <t>ANFR01</t>
  </si>
  <si>
    <t>GCA_900624975.1</t>
  </si>
  <si>
    <t>A_costaricensis_Costa_Rica_0011_upd</t>
  </si>
  <si>
    <t>Angiostrongylus costaricensis</t>
  </si>
  <si>
    <t>UYYA01</t>
  </si>
  <si>
    <t>GCA_018806985.1</t>
  </si>
  <si>
    <t>UZH_Avas_1.0</t>
  </si>
  <si>
    <t>Angiostrongylus vasorum</t>
  </si>
  <si>
    <t>JADANN01</t>
  </si>
  <si>
    <t>GCA_029339935.1</t>
  </si>
  <si>
    <t>ASM2933993v1</t>
  </si>
  <si>
    <t>Anguina tritici</t>
  </si>
  <si>
    <t>JAKMXJ01</t>
  </si>
  <si>
    <t>GCA_035041965.1</t>
  </si>
  <si>
    <t>Anisakis_pegreffii_genome_v1.0_13Aug2021</t>
  </si>
  <si>
    <t>Anisakis pegreffii</t>
  </si>
  <si>
    <t>JAPYMA01</t>
  </si>
  <si>
    <t>GCA_900617985.1</t>
  </si>
  <si>
    <t>A_simplex_0011_upd</t>
  </si>
  <si>
    <t>Anisakis simplex</t>
  </si>
  <si>
    <t>UYRR01</t>
  </si>
  <si>
    <t>GCA_900576815.1</t>
  </si>
  <si>
    <t>ASM90057681v1</t>
  </si>
  <si>
    <t>UTAD01</t>
  </si>
  <si>
    <t>GCA_020875895.1</t>
  </si>
  <si>
    <t>ASM2087589v1</t>
  </si>
  <si>
    <t>Aphelenchoides avenae</t>
  </si>
  <si>
    <t>JNEY01</t>
  </si>
  <si>
    <t>GCA_034694845.1</t>
  </si>
  <si>
    <t>ASM3469484v1</t>
  </si>
  <si>
    <t>JAQIUV01</t>
  </si>
  <si>
    <t>GCA_024699855.1</t>
  </si>
  <si>
    <t>AORT.fasta</t>
  </si>
  <si>
    <t>Aphelenchoides besseyi</t>
  </si>
  <si>
    <t>JAMPIQ01</t>
  </si>
  <si>
    <t>GCA_024699835.1</t>
  </si>
  <si>
    <t>AORJ.fasta</t>
  </si>
  <si>
    <t>JAMPIP01</t>
  </si>
  <si>
    <t>GCA_024699875.1</t>
  </si>
  <si>
    <t>APVT.fasta</t>
  </si>
  <si>
    <t>JAMPIR01</t>
  </si>
  <si>
    <t>GCA_024699915.1</t>
  </si>
  <si>
    <t>APFT.fasta</t>
  </si>
  <si>
    <t>JAMPIS01</t>
  </si>
  <si>
    <t>GCA_030248265.1</t>
  </si>
  <si>
    <t>ASM3024826v1</t>
  </si>
  <si>
    <t>JASANI01</t>
  </si>
  <si>
    <t>GCA_029619545.1</t>
  </si>
  <si>
    <t>Ab-AH1</t>
  </si>
  <si>
    <t>JAPJDV01</t>
  </si>
  <si>
    <t>GCA_024699845.1</t>
  </si>
  <si>
    <t>Abicaudatus.fasta</t>
  </si>
  <si>
    <t>Aphelenchoides bicaudatus</t>
  </si>
  <si>
    <t>JAMPIN01</t>
  </si>
  <si>
    <t>GCA_024699865.1</t>
  </si>
  <si>
    <t>Afujianensis.fasta</t>
  </si>
  <si>
    <t>Aphelenchoides fujianensis</t>
  </si>
  <si>
    <t>JAMPIO01</t>
  </si>
  <si>
    <t>GCA_029168955.1</t>
  </si>
  <si>
    <t>ASM2916895v1</t>
  </si>
  <si>
    <t>Aplectana chamaeleonis</t>
  </si>
  <si>
    <t>JAPDOI01</t>
  </si>
  <si>
    <t>GCA_027405815.1</t>
  </si>
  <si>
    <t>ASM2740581v1</t>
  </si>
  <si>
    <t>JAPDNZ01</t>
  </si>
  <si>
    <t>GCA_015227635.1</t>
  </si>
  <si>
    <t>ALgV5</t>
  </si>
  <si>
    <t>Ascaris lumbricoides</t>
  </si>
  <si>
    <t>SMSY01</t>
  </si>
  <si>
    <t>GCA_013433145.1</t>
  </si>
  <si>
    <t>ASM1343314v1</t>
  </si>
  <si>
    <t>Ascaris suum</t>
  </si>
  <si>
    <t>JACCHR01</t>
  </si>
  <si>
    <t>GCA_000187025.3</t>
  </si>
  <si>
    <t>ASM18702v3</t>
  </si>
  <si>
    <t>AEUI03</t>
  </si>
  <si>
    <t>GCA_000331935.3</t>
  </si>
  <si>
    <t>ASM33193v3</t>
  </si>
  <si>
    <t>ANBK02</t>
  </si>
  <si>
    <t>GCA_000298755.1</t>
  </si>
  <si>
    <t>AscSuum_1.0</t>
  </si>
  <si>
    <t>AMPH01</t>
  </si>
  <si>
    <t>GCA_030370435.1</t>
  </si>
  <si>
    <t>ASM3037043v1</t>
  </si>
  <si>
    <t>Auanema freiburgensis</t>
  </si>
  <si>
    <t>JAROKO01</t>
  </si>
  <si>
    <t>GCA_964057225.1</t>
  </si>
  <si>
    <t>nxAuaRhod1.1</t>
  </si>
  <si>
    <t>Auanema rhodensis</t>
  </si>
  <si>
    <t>CAXKVF01</t>
  </si>
  <si>
    <t>GCA_947366455.1</t>
  </si>
  <si>
    <t>Arhodensis_assembly</t>
  </si>
  <si>
    <t>CANBAI01</t>
  </si>
  <si>
    <t>GCA_964057245.1</t>
  </si>
  <si>
    <t>nxAuaRhod1.1 alternate haplotype</t>
  </si>
  <si>
    <t>CAXKVE01</t>
  </si>
  <si>
    <t>GCA_964263715.1</t>
  </si>
  <si>
    <t>nxAuaSpee2.1</t>
  </si>
  <si>
    <t>Auanema sp. APS25</t>
  </si>
  <si>
    <t>CAXVWF01</t>
  </si>
  <si>
    <t>GCA_964263765.1</t>
  </si>
  <si>
    <t>nxAuaSpee2.1 alternate haplotype</t>
  </si>
  <si>
    <t>CAXVWJ01</t>
  </si>
  <si>
    <t>GCA_943334845.2</t>
  </si>
  <si>
    <t>JU1783_megahit_v1_1</t>
  </si>
  <si>
    <t>Auanema sp. JU1783</t>
  </si>
  <si>
    <t>CALQYR02</t>
  </si>
  <si>
    <t>GCA_964263695.1</t>
  </si>
  <si>
    <t>nxAuaSpej2.1</t>
  </si>
  <si>
    <t>Auanema sp. JU1809</t>
  </si>
  <si>
    <t>CAXVWG01</t>
  </si>
  <si>
    <t>GCA_964416725.1</t>
  </si>
  <si>
    <t>nxAuaSpei2.1</t>
  </si>
  <si>
    <t>Auanema sp. JU3283</t>
  </si>
  <si>
    <t>CAYQGI01</t>
  </si>
  <si>
    <t>GCA_964264295.1</t>
  </si>
  <si>
    <t>nxAuaSpen2.1</t>
  </si>
  <si>
    <t>Auanema sp. JU3284</t>
  </si>
  <si>
    <t>CAXVYH01</t>
  </si>
  <si>
    <t>GCA_022845575.1</t>
  </si>
  <si>
    <t>ASM2284557v1</t>
  </si>
  <si>
    <t>Baylisascaris ailuri</t>
  </si>
  <si>
    <t>JAAVTS01</t>
  </si>
  <si>
    <t>GCA_037389465.1</t>
  </si>
  <si>
    <t>ASM3738946v1</t>
  </si>
  <si>
    <t>Baylisascaris procyonis</t>
  </si>
  <si>
    <t>JAZARR01</t>
  </si>
  <si>
    <t>GCA_006503575.1</t>
  </si>
  <si>
    <t>ASM650357v1</t>
  </si>
  <si>
    <t>Baylisascaris schroederi</t>
  </si>
  <si>
    <t>QEWY01</t>
  </si>
  <si>
    <t>GCA_022844625.1</t>
  </si>
  <si>
    <t>ASM2284462v1</t>
  </si>
  <si>
    <t>JAAVTR01</t>
  </si>
  <si>
    <t>GCA_024678965.1</t>
  </si>
  <si>
    <t>AAFC-BrLi-01_v2</t>
  </si>
  <si>
    <t>Bradynema listronoti</t>
  </si>
  <si>
    <t>JANLNO01</t>
  </si>
  <si>
    <t>GCA_000002995.5</t>
  </si>
  <si>
    <t>B_malayi-4.0</t>
  </si>
  <si>
    <t>Brugia malayi</t>
  </si>
  <si>
    <t>CAAKNF01</t>
  </si>
  <si>
    <t>GCF_000002995.4</t>
  </si>
  <si>
    <t>GCA_037903365.1</t>
  </si>
  <si>
    <t>UNMC_Bmal_polished</t>
  </si>
  <si>
    <t>JBAJFD01</t>
  </si>
  <si>
    <t>GCA_037903345.1</t>
  </si>
  <si>
    <t>UNMC_Bmal_minion</t>
  </si>
  <si>
    <t>JBAJFB01</t>
  </si>
  <si>
    <t>GCA_037903335.1</t>
  </si>
  <si>
    <t>UNMC_Bmal_hybrid</t>
  </si>
  <si>
    <t>JBAJFC01</t>
  </si>
  <si>
    <t>GCA_012070555.1</t>
  </si>
  <si>
    <t>ASM1207055v1</t>
  </si>
  <si>
    <t>Brugia pahangi</t>
  </si>
  <si>
    <t>JAAVKF01</t>
  </si>
  <si>
    <t>GCA_001280985.1</t>
  </si>
  <si>
    <t>Brugia_pa_1.0</t>
  </si>
  <si>
    <t>JRWH01</t>
  </si>
  <si>
    <t>GCA_900618355.1</t>
  </si>
  <si>
    <t>B_pahangi_Glasgow_0011_upd</t>
  </si>
  <si>
    <t>UZAD01</t>
  </si>
  <si>
    <t>GCA_900618025.1</t>
  </si>
  <si>
    <t>B_timori_Indonesia_v1_0_4_001_upd</t>
  </si>
  <si>
    <t>Brugia timori</t>
  </si>
  <si>
    <t>UZAG01</t>
  </si>
  <si>
    <t>GCA_014805405.1</t>
  </si>
  <si>
    <t>ASM1480540v1</t>
  </si>
  <si>
    <t>Bunonema sp. RGD898</t>
  </si>
  <si>
    <t>JACMII01</t>
  </si>
  <si>
    <t>GCA_025436335.1</t>
  </si>
  <si>
    <t>Ioz_Burmu_1.0</t>
  </si>
  <si>
    <t>Bursaphelenchus mucronatus</t>
  </si>
  <si>
    <t>VUOU01</t>
  </si>
  <si>
    <t>GCA_904066225.2</t>
  </si>
  <si>
    <t>BOKJv2</t>
  </si>
  <si>
    <t>Bursaphelenchus okinawaensis</t>
  </si>
  <si>
    <t>CAJFCW02</t>
  </si>
  <si>
    <t>GCA_904067145.1</t>
  </si>
  <si>
    <t>BOKI2</t>
  </si>
  <si>
    <t>CAJFDH01</t>
  </si>
  <si>
    <t>GCA_904066235.2</t>
  </si>
  <si>
    <t>BXYJv5</t>
  </si>
  <si>
    <t>Bursaphelenchus xylophilus</t>
  </si>
  <si>
    <t>CAJFCV02</t>
  </si>
  <si>
    <t>GCA_904067135.1</t>
  </si>
  <si>
    <t>BXYJ5</t>
  </si>
  <si>
    <t>CAJFDI01</t>
  </si>
  <si>
    <t>GCA_022702815.1</t>
  </si>
  <si>
    <t>ASM2270281v1</t>
  </si>
  <si>
    <t>VRTM01</t>
  </si>
  <si>
    <t>GCA_010367655.1</t>
  </si>
  <si>
    <t>ASM1036765v1</t>
  </si>
  <si>
    <t>NBNW01</t>
  </si>
  <si>
    <t>GCA_004128815.1</t>
  </si>
  <si>
    <t>ASM412881v1</t>
  </si>
  <si>
    <t>POCF01</t>
  </si>
  <si>
    <t>GCA_010367685.1</t>
  </si>
  <si>
    <t>ASM1036768v1</t>
  </si>
  <si>
    <t>JAAFZX01</t>
  </si>
  <si>
    <t>GCA_000231135.1</t>
  </si>
  <si>
    <t>ASM23113v1</t>
  </si>
  <si>
    <t>CADV01</t>
  </si>
  <si>
    <t>GCA_963570955.1</t>
  </si>
  <si>
    <t>nxCaeAfra1.1</t>
  </si>
  <si>
    <t>Caenorhabditis afra</t>
  </si>
  <si>
    <t>GCA_963570465.1</t>
  </si>
  <si>
    <t>nxCaeAfra1.1 alternate haplotype</t>
  </si>
  <si>
    <t>CAUXXG01</t>
  </si>
  <si>
    <t>GCA_964213925.1</t>
  </si>
  <si>
    <t>nxCaeAnga2.1</t>
  </si>
  <si>
    <t>Caenorhabditis angaria</t>
  </si>
  <si>
    <t>CAXOWA01</t>
  </si>
  <si>
    <t>GCA_947459285.1</t>
  </si>
  <si>
    <t>CAMP</t>
  </si>
  <si>
    <t>CANHGI01</t>
  </si>
  <si>
    <t>GCA_964213915.1</t>
  </si>
  <si>
    <t>nxCaeAnga2.1 alternate haplotype</t>
  </si>
  <si>
    <t>CAXOWB01</t>
  </si>
  <si>
    <t>GCA_000165025.1</t>
  </si>
  <si>
    <t>ps1010rel4</t>
  </si>
  <si>
    <t>AEHI01</t>
  </si>
  <si>
    <t>GCA_904845305.1</t>
  </si>
  <si>
    <t>CAUJ</t>
  </si>
  <si>
    <t>Caenorhabditis auriculariae</t>
  </si>
  <si>
    <t>CAJGYM01</t>
  </si>
  <si>
    <t>GCA_900536315.3</t>
  </si>
  <si>
    <t>CBECE_v1</t>
  </si>
  <si>
    <t>Caenorhabditis becei</t>
  </si>
  <si>
    <t>UNPF02</t>
  </si>
  <si>
    <t>GCA_902829315.1</t>
  </si>
  <si>
    <t>CBOVIS_v1.1</t>
  </si>
  <si>
    <t>Caenorhabditis bovis</t>
  </si>
  <si>
    <t>CADEPM01</t>
  </si>
  <si>
    <t>GCA_964036135.1</t>
  </si>
  <si>
    <t>CAEBRE_CFB2252</t>
  </si>
  <si>
    <t>Caenorhabditis brenneri</t>
  </si>
  <si>
    <t>CAXIWG01</t>
  </si>
  <si>
    <t>GCA_000143925.2</t>
  </si>
  <si>
    <t>C_brenneri-6.0.1b</t>
  </si>
  <si>
    <t>ABEG02</t>
  </si>
  <si>
    <t>GCA_000004555.3</t>
  </si>
  <si>
    <t>CB4</t>
  </si>
  <si>
    <t>Caenorhabditis briggsae</t>
  </si>
  <si>
    <t>CAAC03</t>
  </si>
  <si>
    <t>GCF_000004555.2</t>
  </si>
  <si>
    <t>GCA_022453885.1</t>
  </si>
  <si>
    <t>ASM2245388v1</t>
  </si>
  <si>
    <t>GCA_021491975.1</t>
  </si>
  <si>
    <t>ASM2149197v1</t>
  </si>
  <si>
    <t>GCA_029581135.1</t>
  </si>
  <si>
    <t>ASM2958113v1</t>
  </si>
  <si>
    <t>GCA_037024025.1</t>
  </si>
  <si>
    <t>ASM3702402v1</t>
  </si>
  <si>
    <t>JAYKUB01</t>
  </si>
  <si>
    <t>GCA_037024065.1</t>
  </si>
  <si>
    <t>ASM3702406v1</t>
  </si>
  <si>
    <t>JAYKUA01</t>
  </si>
  <si>
    <t>GCA_037024035.1</t>
  </si>
  <si>
    <t>ASM3702403v1</t>
  </si>
  <si>
    <t>JAYKUC01</t>
  </si>
  <si>
    <t>GCA_963572265.1</t>
  </si>
  <si>
    <t>nxCaeDoug1.1</t>
  </si>
  <si>
    <t>Caenorhabditis doughertyi</t>
  </si>
  <si>
    <t>CAUYEG01</t>
  </si>
  <si>
    <t>GCA_963572255.1</t>
  </si>
  <si>
    <t>nxCaeDoug1.1 alternate haplotype</t>
  </si>
  <si>
    <t>CAUYEF01</t>
  </si>
  <si>
    <t>GCA_963572285.1</t>
  </si>
  <si>
    <t>nxCaeDros1.1</t>
  </si>
  <si>
    <t>Caenorhabditis drosophilae</t>
  </si>
  <si>
    <t>CAUYEI01</t>
  </si>
  <si>
    <t>GCA_963572295.1</t>
  </si>
  <si>
    <t>nxCaeDros1.1 alternate haplotype</t>
  </si>
  <si>
    <t>CAUYEJ01</t>
  </si>
  <si>
    <t>GCA_000002985.3</t>
  </si>
  <si>
    <t>WBcel235</t>
  </si>
  <si>
    <t>Caenorhabditis elegans</t>
  </si>
  <si>
    <t>Complete Genome</t>
  </si>
  <si>
    <t>GCF_000002985.6</t>
  </si>
  <si>
    <t>GCA_028201415.1</t>
  </si>
  <si>
    <t>ASM2820141v1</t>
  </si>
  <si>
    <t>GCA_028201515.1</t>
  </si>
  <si>
    <t>ASM2820151v1</t>
  </si>
  <si>
    <t>GCA_020450165.1</t>
  </si>
  <si>
    <t>ASM2045016v1</t>
  </si>
  <si>
    <t>CB4856</t>
  </si>
  <si>
    <t>GCA_004526295.1</t>
  </si>
  <si>
    <t>ASM452629v1</t>
  </si>
  <si>
    <t>GCA_000975215.1</t>
  </si>
  <si>
    <t>Cael_CB4856_1.0</t>
  </si>
  <si>
    <t>JZEW01</t>
  </si>
  <si>
    <t>GCA_022984815.1</t>
  </si>
  <si>
    <t>Ce_DL226</t>
  </si>
  <si>
    <t>JALGCO01</t>
  </si>
  <si>
    <t>GCA_039880965.1</t>
  </si>
  <si>
    <t>ASM3988096v1</t>
  </si>
  <si>
    <t>JACBPB01</t>
  </si>
  <si>
    <t>GCA_029748435.1</t>
  </si>
  <si>
    <t>ASM2974843v1</t>
  </si>
  <si>
    <t>JACBPA01</t>
  </si>
  <si>
    <t>GCA_963921135.1</t>
  </si>
  <si>
    <t>QX1791</t>
  </si>
  <si>
    <t>CAWUEL01</t>
  </si>
  <si>
    <t>GCA_963921055.1</t>
  </si>
  <si>
    <t>GXW1</t>
  </si>
  <si>
    <t>CAWUEA01</t>
  </si>
  <si>
    <t>GCA_045866515.1</t>
  </si>
  <si>
    <t>C. elegans_AB1_1.0</t>
  </si>
  <si>
    <t>AB1</t>
  </si>
  <si>
    <t>BAAFSY01</t>
  </si>
  <si>
    <t>GCA_963920975.1</t>
  </si>
  <si>
    <t>DL238</t>
  </si>
  <si>
    <t>CAWUDZ01</t>
  </si>
  <si>
    <t>GCA_963920995.1</t>
  </si>
  <si>
    <t>DL200</t>
  </si>
  <si>
    <t>CAWUEC01</t>
  </si>
  <si>
    <t>GCA_016989235.1</t>
  </si>
  <si>
    <t>MY2147_Canu</t>
  </si>
  <si>
    <t>JAFETV01</t>
  </si>
  <si>
    <t>GCA_016989295.1</t>
  </si>
  <si>
    <t>EG4725_Canu</t>
  </si>
  <si>
    <t>EG4725</t>
  </si>
  <si>
    <t>JAFETQ01</t>
  </si>
  <si>
    <t>GCA_016989245.1</t>
  </si>
  <si>
    <t>JU2600_Canu</t>
  </si>
  <si>
    <t>JAFETT01</t>
  </si>
  <si>
    <t>GCA_963921035.1</t>
  </si>
  <si>
    <t>PB306</t>
  </si>
  <si>
    <t>CAWUDU01</t>
  </si>
  <si>
    <t>GCA_963921075.1</t>
  </si>
  <si>
    <t>JU775</t>
  </si>
  <si>
    <t>CAWUEF01</t>
  </si>
  <si>
    <t>GCA_963921105.1</t>
  </si>
  <si>
    <t>CAWUEI01</t>
  </si>
  <si>
    <t>GCA_963921115.1</t>
  </si>
  <si>
    <t>LKC34</t>
  </si>
  <si>
    <t>CAWUEJ01</t>
  </si>
  <si>
    <t>GCA_016989365.1</t>
  </si>
  <si>
    <t>JU1400_Canu</t>
  </si>
  <si>
    <t>JAFETR01</t>
  </si>
  <si>
    <t>GCA_016989105.1</t>
  </si>
  <si>
    <t>MY2693_Canu</t>
  </si>
  <si>
    <t>JAFETW01</t>
  </si>
  <si>
    <t>GCA_016989455.1</t>
  </si>
  <si>
    <t>ECA36_Canu</t>
  </si>
  <si>
    <t>ECA36</t>
  </si>
  <si>
    <t>JAFETO01</t>
  </si>
  <si>
    <t>GCA_016989115.1</t>
  </si>
  <si>
    <t>NIC526_Canu</t>
  </si>
  <si>
    <t>JAFETY01</t>
  </si>
  <si>
    <t>GCA_016989145.1</t>
  </si>
  <si>
    <t>NIC2_Canu</t>
  </si>
  <si>
    <t>JAFETX01</t>
  </si>
  <si>
    <t>GCA_963921025.1</t>
  </si>
  <si>
    <t>N2</t>
  </si>
  <si>
    <t>CAWUED01</t>
  </si>
  <si>
    <t>GCA_016989505.1</t>
  </si>
  <si>
    <t>DL238_Canu</t>
  </si>
  <si>
    <t>JAFETN01</t>
  </si>
  <si>
    <t>GCA_016989275.1</t>
  </si>
  <si>
    <t>JU310_Canu</t>
  </si>
  <si>
    <t>JAFETU01</t>
  </si>
  <si>
    <t>GCA_016989385.1</t>
  </si>
  <si>
    <t>ECA396_Canu</t>
  </si>
  <si>
    <t>JAFETP01</t>
  </si>
  <si>
    <t>GCA_963921155.1</t>
  </si>
  <si>
    <t>QX1211</t>
  </si>
  <si>
    <t>CAWUEN01</t>
  </si>
  <si>
    <t>GCA_963921015.1</t>
  </si>
  <si>
    <t>PS2025</t>
  </si>
  <si>
    <t>CAWUEB01</t>
  </si>
  <si>
    <t>GCA_016989095.1</t>
  </si>
  <si>
    <t>QX1794_Canu</t>
  </si>
  <si>
    <t>JAFETZ01</t>
  </si>
  <si>
    <t>GCA_963921145.1</t>
  </si>
  <si>
    <t>CAWUEM01</t>
  </si>
  <si>
    <t>GCA_963921045.1</t>
  </si>
  <si>
    <t>JT11398</t>
  </si>
  <si>
    <t>CAWUDW01</t>
  </si>
  <si>
    <t>GCA_963921005.1</t>
  </si>
  <si>
    <t>CAWUEE01</t>
  </si>
  <si>
    <t>GCA_963921065.1</t>
  </si>
  <si>
    <t>JU751</t>
  </si>
  <si>
    <t>CAWUDY01</t>
  </si>
  <si>
    <t>GCA_963921085.1</t>
  </si>
  <si>
    <t>ECA248</t>
  </si>
  <si>
    <t>CAWUEG01</t>
  </si>
  <si>
    <t>GCA_013403715.1</t>
  </si>
  <si>
    <t>ASM1340371v1</t>
  </si>
  <si>
    <t>JAAXDB01</t>
  </si>
  <si>
    <t>GCA_963920985.1</t>
  </si>
  <si>
    <t>EG4946</t>
  </si>
  <si>
    <t>CAWUDV01</t>
  </si>
  <si>
    <t>GCA_016989285.1</t>
  </si>
  <si>
    <t>JU2526_Canu</t>
  </si>
  <si>
    <t>JAFETS01</t>
  </si>
  <si>
    <t>GCA_016989125.1</t>
  </si>
  <si>
    <t>XZ1516_Canu</t>
  </si>
  <si>
    <t>JAFEUA01</t>
  </si>
  <si>
    <t>GCA_963920965.1</t>
  </si>
  <si>
    <t>JU394</t>
  </si>
  <si>
    <t>CAWUDX01</t>
  </si>
  <si>
    <t>GCA_963921125.1</t>
  </si>
  <si>
    <t>CAWUEK01</t>
  </si>
  <si>
    <t>GCA_963921095.1</t>
  </si>
  <si>
    <t>MY23</t>
  </si>
  <si>
    <t>CAWUEH01</t>
  </si>
  <si>
    <t>GCA_027422445.1</t>
  </si>
  <si>
    <t>ASM2742244v1</t>
  </si>
  <si>
    <t>JAPEZO01</t>
  </si>
  <si>
    <t>GCA_027422425.1</t>
  </si>
  <si>
    <t>ASM2742242v1</t>
  </si>
  <si>
    <t>JAPEZN01</t>
  </si>
  <si>
    <t>GCA_033458355.1</t>
  </si>
  <si>
    <t>ASM3345835v1</t>
  </si>
  <si>
    <t>JAWIRO01</t>
  </si>
  <si>
    <t>GCA_033458345.1</t>
  </si>
  <si>
    <t>ASM3345834v1</t>
  </si>
  <si>
    <t>JAWIRP01</t>
  </si>
  <si>
    <t>GCA_030248285.1</t>
  </si>
  <si>
    <t>ASM3024828v1</t>
  </si>
  <si>
    <t>JASANJ01</t>
  </si>
  <si>
    <t>GCA_018136805.1</t>
  </si>
  <si>
    <t>ASM1813680v1</t>
  </si>
  <si>
    <t>JADPVM01</t>
  </si>
  <si>
    <t>GCA_018136875.1</t>
  </si>
  <si>
    <t>ASM1813687v1</t>
  </si>
  <si>
    <t>JADPVN01</t>
  </si>
  <si>
    <t>GCA_018136835.1</t>
  </si>
  <si>
    <t>ASM1813683v1</t>
  </si>
  <si>
    <t>JADPVK01</t>
  </si>
  <si>
    <t>GCA_018136795.1</t>
  </si>
  <si>
    <t>ASM1813679v1</t>
  </si>
  <si>
    <t>JADPVL01</t>
  </si>
  <si>
    <t>GCA_000939815.1</t>
  </si>
  <si>
    <t>C_elegans_Bristol_N2_v1_5_4</t>
  </si>
  <si>
    <t>GCA_001483305.2</t>
  </si>
  <si>
    <t>ASM148330v2</t>
  </si>
  <si>
    <t>LNZE02</t>
  </si>
  <si>
    <t>GCA_900160655.1</t>
  </si>
  <si>
    <t>spades_ilmn_draft_assembly.fasta.gz</t>
  </si>
  <si>
    <t>FUEF01</t>
  </si>
  <si>
    <t>GCA_963572205.1</t>
  </si>
  <si>
    <t>nxCaeImpe1.1</t>
  </si>
  <si>
    <t>Caenorhabditis imperialis</t>
  </si>
  <si>
    <t>GCA_963572275.1</t>
  </si>
  <si>
    <t>nxCaeImpe1.1 alternate haplotype</t>
  </si>
  <si>
    <t>CAUYEH01</t>
  </si>
  <si>
    <t>GCA_003052745.1</t>
  </si>
  <si>
    <t>Sp34_v7</t>
  </si>
  <si>
    <t>Caenorhabditis inopinata</t>
  </si>
  <si>
    <t>GCA_963572235.1</t>
  </si>
  <si>
    <t>nxCaeJapo1.1</t>
  </si>
  <si>
    <t>Caenorhabditis japonica</t>
  </si>
  <si>
    <t>CAUYRG01</t>
  </si>
  <si>
    <t>GCA_963572215.1</t>
  </si>
  <si>
    <t>nxCaeJapo1.1 alternate haplotype</t>
  </si>
  <si>
    <t>CAUYEE01</t>
  </si>
  <si>
    <t>GCA_000147155.1</t>
  </si>
  <si>
    <t>C_japonica-7.0.1</t>
  </si>
  <si>
    <t>ABLE03</t>
  </si>
  <si>
    <t>GCA_964211945.1</t>
  </si>
  <si>
    <t>nxCaeKama1.1</t>
  </si>
  <si>
    <t>Caenorhabditis kamaaina</t>
  </si>
  <si>
    <t>GCA_964212045.1</t>
  </si>
  <si>
    <t>nxCaeKama1.1 alternate haplotype</t>
  </si>
  <si>
    <t>CAXOTH01</t>
  </si>
  <si>
    <t>GCA_002259235.3</t>
  </si>
  <si>
    <t>ASM225923v3</t>
  </si>
  <si>
    <t>Caenorhabditis latens</t>
  </si>
  <si>
    <t>NIPN03</t>
  </si>
  <si>
    <t>GCA_963932285.1</t>
  </si>
  <si>
    <t>nxCaeMacr1.1</t>
  </si>
  <si>
    <t>Caenorhabditis macrosperma</t>
  </si>
  <si>
    <t>CAWVQD01</t>
  </si>
  <si>
    <t>GCA_963932405.1</t>
  </si>
  <si>
    <t>nxCaeMacr1.1 alternate haplotype</t>
  </si>
  <si>
    <t>CAWVQC01</t>
  </si>
  <si>
    <t>GCA_964197825.1</t>
  </si>
  <si>
    <t>nxCaeMono1.1</t>
  </si>
  <si>
    <t>Caenorhabditis monodelphis</t>
  </si>
  <si>
    <t>CAXMXK01</t>
  </si>
  <si>
    <t>GCA_964197835.1</t>
  </si>
  <si>
    <t>nxCaeMono1.1 alternate haplotype</t>
  </si>
  <si>
    <t>CAXMXJ01</t>
  </si>
  <si>
    <t>GCA_027920645.1</t>
  </si>
  <si>
    <t>ASM2792064v1</t>
  </si>
  <si>
    <t>Caenorhabditis nigoni</t>
  </si>
  <si>
    <t>GCA_002742825.1</t>
  </si>
  <si>
    <t>nigoni.pc_2016.07.14</t>
  </si>
  <si>
    <t>PDUG01</t>
  </si>
  <si>
    <t>GCA_001643685.2</t>
  </si>
  <si>
    <t>cn2</t>
  </si>
  <si>
    <t>LWKT02</t>
  </si>
  <si>
    <t>GCA_046127665.1</t>
  </si>
  <si>
    <t>CnigCP168_v1.0</t>
  </si>
  <si>
    <t>JBJXHO01</t>
  </si>
  <si>
    <t>GCA_900883565.2</t>
  </si>
  <si>
    <t>CPANA_v1</t>
  </si>
  <si>
    <t>Caenorhabditis panamensis</t>
  </si>
  <si>
    <t>CAAHFE01</t>
  </si>
  <si>
    <t>GCA_900536275.1</t>
  </si>
  <si>
    <t>UNPI01</t>
  </si>
  <si>
    <t>GCA_963978915.1</t>
  </si>
  <si>
    <t>nxCaeParv1.1</t>
  </si>
  <si>
    <t>Caenorhabditis parvicauda</t>
  </si>
  <si>
    <t>CAXBUI01</t>
  </si>
  <si>
    <t>GCA_963978825.1</t>
  </si>
  <si>
    <t>nxCaeParv1.1 alternate haplotype</t>
  </si>
  <si>
    <t>CAXBUD01</t>
  </si>
  <si>
    <t>GCA_963931815.1</t>
  </si>
  <si>
    <t>nxCaePlic1.1</t>
  </si>
  <si>
    <t>Caenorhabditis plicata</t>
  </si>
  <si>
    <t>CAWVOT01</t>
  </si>
  <si>
    <t>GCA_963931775.1</t>
  </si>
  <si>
    <t>nxCaePlic1.1 alternate haplotype</t>
  </si>
  <si>
    <t>CAWVOS01</t>
  </si>
  <si>
    <t>GCA_964198105.1</t>
  </si>
  <si>
    <t>nxCaeQuio2.1</t>
  </si>
  <si>
    <t>Caenorhabditis quiockensis</t>
  </si>
  <si>
    <t>CAXMYM01</t>
  </si>
  <si>
    <t>GCA_964198135.1</t>
  </si>
  <si>
    <t>nxCaeQuio2.1 alternate haplotype</t>
  </si>
  <si>
    <t>CAXMYN01</t>
  </si>
  <si>
    <t>GCA_010183535.1</t>
  </si>
  <si>
    <t>CRPX506</t>
  </si>
  <si>
    <t>Caenorhabditis remanei</t>
  </si>
  <si>
    <t>WUAV01</t>
  </si>
  <si>
    <t>GCF_010183535.1</t>
  </si>
  <si>
    <t>GCA_002259225.3</t>
  </si>
  <si>
    <t>ASM225922v3</t>
  </si>
  <si>
    <t>NMWX03</t>
  </si>
  <si>
    <t>GCA_001643735.4</t>
  </si>
  <si>
    <t>ASM164373v4</t>
  </si>
  <si>
    <t>LFJK04</t>
  </si>
  <si>
    <t>GCA_018990105.1</t>
  </si>
  <si>
    <t>ASM1899010v1</t>
  </si>
  <si>
    <t>JAFEUY01</t>
  </si>
  <si>
    <t>GCA_000149515.1</t>
  </si>
  <si>
    <t>ASM14951v1</t>
  </si>
  <si>
    <t>AAGD02</t>
  </si>
  <si>
    <t>GCF_000149515.1</t>
  </si>
  <si>
    <t>GCA_963932045.1</t>
  </si>
  <si>
    <t>nxCaeSini1.1</t>
  </si>
  <si>
    <t>Caenorhabditis sinica</t>
  </si>
  <si>
    <t>CAWVPP01</t>
  </si>
  <si>
    <t>GCA_963932085.1</t>
  </si>
  <si>
    <t>nxCaeSini1.1 alternate haplotype</t>
  </si>
  <si>
    <t>CAWVPQ01</t>
  </si>
  <si>
    <t>GCA_900536235.3</t>
  </si>
  <si>
    <t>CPARV_v1</t>
  </si>
  <si>
    <t>Caenorhabditis sp. 21 LS-2015</t>
  </si>
  <si>
    <t>UNPB02</t>
  </si>
  <si>
    <t>GCA_900536285.3</t>
  </si>
  <si>
    <t>CZANZ_v1</t>
  </si>
  <si>
    <t>Caenorhabditis sp. 26 LS-2015</t>
  </si>
  <si>
    <t>UNPC02</t>
  </si>
  <si>
    <t>GCA_900536295.3</t>
  </si>
  <si>
    <t>CUTEL_v1</t>
  </si>
  <si>
    <t>Caenorhabditis sp. 31 LS-2015</t>
  </si>
  <si>
    <t>UNPD02</t>
  </si>
  <si>
    <t>GCA_900536325.3</t>
  </si>
  <si>
    <t>CSULS_v1</t>
  </si>
  <si>
    <t>Caenorhabditis sp. 32 LS-2015</t>
  </si>
  <si>
    <t>UNPH02</t>
  </si>
  <si>
    <t>GCA_946814055.1</t>
  </si>
  <si>
    <t>CNIP</t>
  </si>
  <si>
    <t>Caenorhabditis sp. 36 PRJEB53466</t>
  </si>
  <si>
    <t>CAMPFS01</t>
  </si>
  <si>
    <t>GCA_900536415.3</t>
  </si>
  <si>
    <t>CQUIO_v1</t>
  </si>
  <si>
    <t>Caenorhabditis sp. 38 MB-2015</t>
  </si>
  <si>
    <t>UNPQ02</t>
  </si>
  <si>
    <t>GCA_900536345.3</t>
  </si>
  <si>
    <t>CWAIT_v1</t>
  </si>
  <si>
    <t>Caenorhabditis sp. 39 LS-2015</t>
  </si>
  <si>
    <t>UNPJ02</t>
  </si>
  <si>
    <t>GCA_900536305.3</t>
  </si>
  <si>
    <t>CTRIB_v1</t>
  </si>
  <si>
    <t>Caenorhabditis sp. 40 LS-2015</t>
  </si>
  <si>
    <t>UNPG02</t>
  </si>
  <si>
    <t>GCA_963572245.1</t>
  </si>
  <si>
    <t>nxCaeSpee1.1</t>
  </si>
  <si>
    <t>Caenorhabditis sp. 8 KK-2011</t>
  </si>
  <si>
    <t>GCA_963572305.1</t>
  </si>
  <si>
    <t>nxCaeSpee1.1 alternate haplotype</t>
  </si>
  <si>
    <t>CAUYEL01</t>
  </si>
  <si>
    <t>GCA_964204685.1</t>
  </si>
  <si>
    <t>nxCaeSpej1.1</t>
  </si>
  <si>
    <t>Caenorhabditis sp. DF5070</t>
  </si>
  <si>
    <t>CAXNRB01</t>
  </si>
  <si>
    <t>GCA_964204725.1</t>
  </si>
  <si>
    <t>nxCaeSpej1.1 alternate haplotype</t>
  </si>
  <si>
    <t>CAXNRC01</t>
  </si>
  <si>
    <t>GCA_963966605.1</t>
  </si>
  <si>
    <t>nxCaeSuls1.1</t>
  </si>
  <si>
    <t>Caenorhabditis sulstoni</t>
  </si>
  <si>
    <t>CAWZZW01</t>
  </si>
  <si>
    <t>GCA_963966565.1</t>
  </si>
  <si>
    <t>nxCaeSuls1.1 alternate haplotype</t>
  </si>
  <si>
    <t>CAWZZX01</t>
  </si>
  <si>
    <t>GCA_043792875.1</t>
  </si>
  <si>
    <t>NIC58_v2</t>
  </si>
  <si>
    <t>Caenorhabditis tropicalis</t>
  </si>
  <si>
    <t>JBGGLX01</t>
  </si>
  <si>
    <t>GCA_016735795.1</t>
  </si>
  <si>
    <t>Ctrp_NIC203</t>
  </si>
  <si>
    <t>JADBCG01</t>
  </si>
  <si>
    <t>GCA_000186765.1</t>
  </si>
  <si>
    <t>Caenorhabditis_sp11_JU1373-3.0.1</t>
  </si>
  <si>
    <t>AEKS01</t>
  </si>
  <si>
    <t>GCA_963573275.1</t>
  </si>
  <si>
    <t>nxCaeUtel1.1</t>
  </si>
  <si>
    <t>Caenorhabditis uteleia</t>
  </si>
  <si>
    <t>CAUYJG01</t>
  </si>
  <si>
    <t>GCA_963572225.1</t>
  </si>
  <si>
    <t>nxCaeUtel1.1 alternate haplotype</t>
  </si>
  <si>
    <t>CAUYED01</t>
  </si>
  <si>
    <t>GCA_964036255.1</t>
  </si>
  <si>
    <t>nxCaeViri1.1</t>
  </si>
  <si>
    <t>Caenorhabditis virilis</t>
  </si>
  <si>
    <t>CAXIWO01</t>
  </si>
  <si>
    <t>GCA_964036165.1</t>
  </si>
  <si>
    <t>nxCaeViri1.1 alternate haplotype</t>
  </si>
  <si>
    <t>CAXIWJ01</t>
  </si>
  <si>
    <t>GCA_963932035.1</t>
  </si>
  <si>
    <t>nxCaeWall1.1</t>
  </si>
  <si>
    <t>Caenorhabditis wallacei</t>
  </si>
  <si>
    <t>CAWVPO01</t>
  </si>
  <si>
    <t>GCA_963932055.1</t>
  </si>
  <si>
    <t>nxCaeWall1.1 alternate haplotype</t>
  </si>
  <si>
    <t>CAWVPN01</t>
  </si>
  <si>
    <t>GCA_963966625.1</t>
  </si>
  <si>
    <t>nxCaeZanz1.1</t>
  </si>
  <si>
    <t>Caenorhabditis zanzibari</t>
  </si>
  <si>
    <t>GCA_963966575.1</t>
  </si>
  <si>
    <t>nxCaeZanz1.1 alternate haplotype</t>
  </si>
  <si>
    <t>CAWZZV01</t>
  </si>
  <si>
    <t>GCA_916381525.1</t>
  </si>
  <si>
    <t>SD210906</t>
  </si>
  <si>
    <t>Cercopithifilaria johnstoni</t>
  </si>
  <si>
    <t>CAKAEH01</t>
  </si>
  <si>
    <t>GCA_036418165.1</t>
  </si>
  <si>
    <t>C_oncophora_1.0.allpaths.nc.pg.lrna</t>
  </si>
  <si>
    <t>Cooperia oncophora</t>
  </si>
  <si>
    <t>LVRB01</t>
  </si>
  <si>
    <t>GCA_013365365.1</t>
  </si>
  <si>
    <t>Ctub_55YT_v1</t>
  </si>
  <si>
    <t>Cruorifilaria tuberocauda</t>
  </si>
  <si>
    <t>JABVXU01</t>
  </si>
  <si>
    <t>GCA_958299035.1</t>
  </si>
  <si>
    <t>Cylicocyclus_nassatus_INRAE</t>
  </si>
  <si>
    <t>Cylicocyclus nassatus</t>
  </si>
  <si>
    <t>CATQJL01</t>
  </si>
  <si>
    <t>GCA_900617965.1</t>
  </si>
  <si>
    <t>C_goldi_Cheshire_0011</t>
  </si>
  <si>
    <t>Cylicostephanus goldi</t>
  </si>
  <si>
    <t>UYRV01</t>
  </si>
  <si>
    <t>GCA_964036265.1</t>
  </si>
  <si>
    <t>nhDapSeto1.1</t>
  </si>
  <si>
    <t>Daptonema setosum</t>
  </si>
  <si>
    <t>CAXIWR01</t>
  </si>
  <si>
    <t>GCA_964036245.1</t>
  </si>
  <si>
    <t>nhDapSeto1.1 alternate haplotype</t>
  </si>
  <si>
    <t>CAXIWT01</t>
  </si>
  <si>
    <t>GCA_009724625.1</t>
  </si>
  <si>
    <t>UP_Dsir_3</t>
  </si>
  <si>
    <t>Deladenus siricidicola</t>
  </si>
  <si>
    <t>SAUE01</t>
  </si>
  <si>
    <t>GCA_964187775.1</t>
  </si>
  <si>
    <t>ngDicVivi2.1</t>
  </si>
  <si>
    <t>Dictyocaulus viviparus</t>
  </si>
  <si>
    <t>CAXLMY01</t>
  </si>
  <si>
    <t>GCA_964187765.1</t>
  </si>
  <si>
    <t>ngDicVivi2.1 alternate haplotype</t>
  </si>
  <si>
    <t>CAXLNA01</t>
  </si>
  <si>
    <t>GCA_000816705.1</t>
  </si>
  <si>
    <t>D_viviparus_9.2.1.ec.pg</t>
  </si>
  <si>
    <t>AZAF01</t>
  </si>
  <si>
    <t>GCA_013365325.1</t>
  </si>
  <si>
    <t>Dcau_362YU_v1</t>
  </si>
  <si>
    <t>Dipetalonema caudispina</t>
  </si>
  <si>
    <t>JABVXV01</t>
  </si>
  <si>
    <t>GCA_014805445.1</t>
  </si>
  <si>
    <t>ASM1480544v1</t>
  </si>
  <si>
    <t>Diplogasteroides magnus</t>
  </si>
  <si>
    <t>JACMIF01</t>
  </si>
  <si>
    <t>GCA_964036155.1</t>
  </si>
  <si>
    <t>nxDipCoro1.1</t>
  </si>
  <si>
    <t>Diploscapter coronatus</t>
  </si>
  <si>
    <t>GCA_002207785.1</t>
  </si>
  <si>
    <t>ASM220778v1</t>
  </si>
  <si>
    <t>BBTA01</t>
  </si>
  <si>
    <t>GCA_964036175.1</t>
  </si>
  <si>
    <t>nxDipCoro1.1 alternate haplotype</t>
  </si>
  <si>
    <t>CAXIWH01</t>
  </si>
  <si>
    <t>GCA_002287525.1</t>
  </si>
  <si>
    <t>DipSp1Ass11Ann3</t>
  </si>
  <si>
    <t>Diploscapter pachys</t>
  </si>
  <si>
    <t>LIAE01</t>
  </si>
  <si>
    <t>GCA_024305405.1</t>
  </si>
  <si>
    <t>ICBAS_JMDir_1.0</t>
  </si>
  <si>
    <t>Dirofilaria immitis</t>
  </si>
  <si>
    <t>JAKNDB01</t>
  </si>
  <si>
    <t>GCA_009829315.1</t>
  </si>
  <si>
    <t>ASM982931v1</t>
  </si>
  <si>
    <t>WKLF01</t>
  </si>
  <si>
    <t>GCA_013365355.1</t>
  </si>
  <si>
    <t>Dimm_FR3_v1</t>
  </si>
  <si>
    <t>JABVXT01</t>
  </si>
  <si>
    <t>GCA_001077395.1</t>
  </si>
  <si>
    <t>ASM107739v1</t>
  </si>
  <si>
    <t>CAWD01</t>
  </si>
  <si>
    <t>GCA_008729115.1</t>
  </si>
  <si>
    <t>FGCZ_Drep_1.0</t>
  </si>
  <si>
    <t>Dirofilaria repens</t>
  </si>
  <si>
    <t>SNRZ01</t>
  </si>
  <si>
    <t>GCA_034695185.1</t>
  </si>
  <si>
    <t>ASM3469518v1</t>
  </si>
  <si>
    <t>Discolaimus major</t>
  </si>
  <si>
    <t>JAQIWJ01</t>
  </si>
  <si>
    <t>GCA_043789845.1</t>
  </si>
  <si>
    <t>ASM4378984v1</t>
  </si>
  <si>
    <t>Ditylenchus destructor</t>
  </si>
  <si>
    <t>JBHVOE01</t>
  </si>
  <si>
    <t>GCA_022814885.1</t>
  </si>
  <si>
    <t>ASM2281488v1</t>
  </si>
  <si>
    <t>JAKKPZ01</t>
  </si>
  <si>
    <t>GCA_022814895.1</t>
  </si>
  <si>
    <t>ASM2281489v1</t>
  </si>
  <si>
    <t>JAKKQA01</t>
  </si>
  <si>
    <t>GCA_001579705.1</t>
  </si>
  <si>
    <t>ASM157970v1</t>
  </si>
  <si>
    <t>LSTP01</t>
  </si>
  <si>
    <t>GCA_004194705.1</t>
  </si>
  <si>
    <t>D.dipsaci.v1.0</t>
  </si>
  <si>
    <t>Ditylenchus dipsaci</t>
  </si>
  <si>
    <t>SADC01</t>
  </si>
  <si>
    <t>GCA_029232805.1</t>
  </si>
  <si>
    <t>ASM2923280v1</t>
  </si>
  <si>
    <t>JAMRYL01</t>
  </si>
  <si>
    <t>GCA_029233205.1</t>
  </si>
  <si>
    <t>ASM2923320v1</t>
  </si>
  <si>
    <t>JAMRYK01</t>
  </si>
  <si>
    <t>GCA_029231635.1</t>
  </si>
  <si>
    <t>ASM2923163v1</t>
  </si>
  <si>
    <t>Ditylenchus weischeri</t>
  </si>
  <si>
    <t>JAMRYI01</t>
  </si>
  <si>
    <t>GCA_029231655.1</t>
  </si>
  <si>
    <t>ASM2923165v1</t>
  </si>
  <si>
    <t>JAMRYJ01</t>
  </si>
  <si>
    <t>GCA_900625125.1</t>
  </si>
  <si>
    <t>D_medinensis_Ghana_0011_upd</t>
  </si>
  <si>
    <t>Dracunculus medinensis</t>
  </si>
  <si>
    <t>UYYG01</t>
  </si>
  <si>
    <t>GCA_964256745.1</t>
  </si>
  <si>
    <t>neEchMats5.1</t>
  </si>
  <si>
    <t>Echinomermella matsi</t>
  </si>
  <si>
    <t>GCA_964248945.1</t>
  </si>
  <si>
    <t>neEchMats11.1</t>
  </si>
  <si>
    <t>CAXUAJ01</t>
  </si>
  <si>
    <t>GCA_964246535.1</t>
  </si>
  <si>
    <t>neEchMats11.1 alternate haplotype</t>
  </si>
  <si>
    <t>CAXTUL01</t>
  </si>
  <si>
    <t>GCA_964256755.1</t>
  </si>
  <si>
    <t>neEchMats5.1 alternate haplotype</t>
  </si>
  <si>
    <t>CAXVDC01</t>
  </si>
  <si>
    <t>GCA_000499685.1</t>
  </si>
  <si>
    <t>EEL001</t>
  </si>
  <si>
    <t>Elaeophora elaphi</t>
  </si>
  <si>
    <t>CBVL01</t>
  </si>
  <si>
    <t>GCA_030248215.1</t>
  </si>
  <si>
    <t>ASM3024821v1</t>
  </si>
  <si>
    <t>Enoplolaimus lenunculus</t>
  </si>
  <si>
    <t>JASANG01</t>
  </si>
  <si>
    <t>GCA_900576705.1</t>
  </si>
  <si>
    <t>E_vermicularis_Canary_Islands_upd</t>
  </si>
  <si>
    <t>Enterobius vermicularis</t>
  </si>
  <si>
    <t>UXUI01</t>
  </si>
  <si>
    <t>GCA_030247985.1</t>
  </si>
  <si>
    <t>ASM3024798v1</t>
  </si>
  <si>
    <t>Epsilonema sp. ZAB3_2</t>
  </si>
  <si>
    <t>JASAMW01</t>
  </si>
  <si>
    <t>GCA_001723225.1</t>
  </si>
  <si>
    <t>ASM172322v1</t>
  </si>
  <si>
    <t>Globodera ellingtonae</t>
  </si>
  <si>
    <t>MEIZ01</t>
  </si>
  <si>
    <t>GCA_020449905.1</t>
  </si>
  <si>
    <t>D383_Gpal_1.0</t>
  </si>
  <si>
    <t>Globodera pallida</t>
  </si>
  <si>
    <t>JAIXHY01</t>
  </si>
  <si>
    <t>GCA_023343765.1</t>
  </si>
  <si>
    <t>SA_Gpal_Newton</t>
  </si>
  <si>
    <t>JAGDFN01</t>
  </si>
  <si>
    <t>GCA_000724045.1</t>
  </si>
  <si>
    <t>GPAL001</t>
  </si>
  <si>
    <t>CBXT01</t>
  </si>
  <si>
    <t>GCA_018350325.1</t>
  </si>
  <si>
    <t>WUR_GloGros_L19</t>
  </si>
  <si>
    <t>Globodera rostochiensis</t>
  </si>
  <si>
    <t>JAEVLN01</t>
  </si>
  <si>
    <t>GCA_038996415.1</t>
  </si>
  <si>
    <t>GROS_nanopore_v1.0.fasta</t>
  </si>
  <si>
    <t>JBANFF01</t>
  </si>
  <si>
    <t>GCA_018350315.1</t>
  </si>
  <si>
    <t>WUR_GloGros_L22</t>
  </si>
  <si>
    <t>JAEVLO01</t>
  </si>
  <si>
    <t>GCA_900079975.1</t>
  </si>
  <si>
    <t>nGr</t>
  </si>
  <si>
    <t>FKKZ01</t>
  </si>
  <si>
    <t>GCA_043882145.1</t>
  </si>
  <si>
    <t>ASM4388214v1</t>
  </si>
  <si>
    <t>Gnathostoma spinigerum</t>
  </si>
  <si>
    <t>JBGFUD01</t>
  </si>
  <si>
    <t>GCA_900617915.1</t>
  </si>
  <si>
    <t>G_pulchrum_Hokkaido_0011_upd</t>
  </si>
  <si>
    <t>Gongylonema pulchrum</t>
  </si>
  <si>
    <t>UYRT01</t>
  </si>
  <si>
    <t>GCA_000469685.2</t>
  </si>
  <si>
    <t>haemonchus_contortus_MHCO3ISE_4.0</t>
  </si>
  <si>
    <t>Haemonchus contortus</t>
  </si>
  <si>
    <t>GCA_041937105.1</t>
  </si>
  <si>
    <t>ASM4193710v1</t>
  </si>
  <si>
    <t>GCA_000442195.1</t>
  </si>
  <si>
    <t>Hco_v4_coding</t>
  </si>
  <si>
    <t>AUUS01</t>
  </si>
  <si>
    <t>GCA_007637855.2</t>
  </si>
  <si>
    <t>ASM763785v2</t>
  </si>
  <si>
    <t>GCA_900617895.1</t>
  </si>
  <si>
    <t>H_placei_MHpl1_0011_upd</t>
  </si>
  <si>
    <t>Haemonchus placei</t>
  </si>
  <si>
    <t>UZAF01</t>
  </si>
  <si>
    <t>GCA_009193035.1</t>
  </si>
  <si>
    <t>mephisto_omega</t>
  </si>
  <si>
    <t>Halicephalobus mephisto</t>
  </si>
  <si>
    <t>SWDT01</t>
  </si>
  <si>
    <t>GCA_009761265.1</t>
  </si>
  <si>
    <t>ASM976126v1</t>
  </si>
  <si>
    <t>Halicephalobus sp. NKZ332</t>
  </si>
  <si>
    <t>VOSG01</t>
  </si>
  <si>
    <t>GCA_963556285.1</t>
  </si>
  <si>
    <t>ngHelPoly2.1</t>
  </si>
  <si>
    <t>Heligmosomoides polygyrus</t>
  </si>
  <si>
    <t>CAUVYX01</t>
  </si>
  <si>
    <t>GCA_963556335.1</t>
  </si>
  <si>
    <t>ngHelPoly2.1 alternate haplotype</t>
  </si>
  <si>
    <t>CAUVZC01</t>
  </si>
  <si>
    <t>GCA_900618505.1</t>
  </si>
  <si>
    <t>H_bakeri_Edinburgh_0011_upd</t>
  </si>
  <si>
    <t>UZAH01</t>
  </si>
  <si>
    <t>GCA_947359475.1</t>
  </si>
  <si>
    <t>nxHelBake1.1</t>
  </si>
  <si>
    <t>Heligmosomoides polygyrus bakeri</t>
  </si>
  <si>
    <t>CANAIB01</t>
  </si>
  <si>
    <t>GCA_963556325.1</t>
  </si>
  <si>
    <t>nxHelBake2.1</t>
  </si>
  <si>
    <t>CAUVYZ01</t>
  </si>
  <si>
    <t>GCA_963556295.1</t>
  </si>
  <si>
    <t>nxHelBake3.1</t>
  </si>
  <si>
    <t>CAUVZB01</t>
  </si>
  <si>
    <t>GCA_900096555.1</t>
  </si>
  <si>
    <t>nHp v2.0</t>
  </si>
  <si>
    <t>FMJQ01</t>
  </si>
  <si>
    <t>GCA_963556275.1</t>
  </si>
  <si>
    <t>nxHelBake2.1 alternate haplotype</t>
  </si>
  <si>
    <t>CAUVYY01</t>
  </si>
  <si>
    <t>GCA_947359485.1</t>
  </si>
  <si>
    <t>nxHelBake1.1 alternate haplotype</t>
  </si>
  <si>
    <t>CANAID01</t>
  </si>
  <si>
    <t>GCA_963556315.1</t>
  </si>
  <si>
    <t>nxHelBake3.1 alternate haplotype</t>
  </si>
  <si>
    <t>CAUVZA01</t>
  </si>
  <si>
    <t>GCA_947396885.1</t>
  </si>
  <si>
    <t>ngHelPoly1.1</t>
  </si>
  <si>
    <t>Heligmosomoides polygyrus polygyrus</t>
  </si>
  <si>
    <t>CANDYH01</t>
  </si>
  <si>
    <t>GCA_947396875.1</t>
  </si>
  <si>
    <t>ngHelPoly1.1 alternate haplotype</t>
  </si>
  <si>
    <t>CANDYI01</t>
  </si>
  <si>
    <t>GCA_045555175.1</t>
  </si>
  <si>
    <t>Haus_v1</t>
  </si>
  <si>
    <t>Heterodera australis</t>
  </si>
  <si>
    <t>JBDLPM01</t>
  </si>
  <si>
    <t>GCA_045552965.1</t>
  </si>
  <si>
    <t>Hav_v1</t>
  </si>
  <si>
    <t>Heterodera avenae</t>
  </si>
  <si>
    <t>JBDLPL01</t>
  </si>
  <si>
    <t>GCA_024500135.1</t>
  </si>
  <si>
    <t>ASM2450013v1</t>
  </si>
  <si>
    <t>Heterodera carotae</t>
  </si>
  <si>
    <t>JAKKIK01</t>
  </si>
  <si>
    <t>GCA_039877585.1</t>
  </si>
  <si>
    <t>ASM3987758v1</t>
  </si>
  <si>
    <t>Heterodera filipjevi</t>
  </si>
  <si>
    <t>JBDPZO01</t>
  </si>
  <si>
    <t>GCA_045552875.1</t>
  </si>
  <si>
    <t>Hfil_v1</t>
  </si>
  <si>
    <t>JBDLPK01</t>
  </si>
  <si>
    <t>GCA_004148225.2</t>
  </si>
  <si>
    <t>ASM414822v2</t>
  </si>
  <si>
    <t>Heterodera glycines</t>
  </si>
  <si>
    <t>GCA_040805705.1</t>
  </si>
  <si>
    <t>UIUC_Hgly_PA3_v1</t>
  </si>
  <si>
    <t>JAMXSZ01</t>
  </si>
  <si>
    <t>GCA_046862005.1</t>
  </si>
  <si>
    <t>UIUC_Hgly_TN20_v1</t>
  </si>
  <si>
    <t>JAMXSW01</t>
  </si>
  <si>
    <t>GCA_046862275.1</t>
  </si>
  <si>
    <t>UIUC_Hgly_TN7_v1</t>
  </si>
  <si>
    <t>JAMZNJ01</t>
  </si>
  <si>
    <t>GCA_046862185.1</t>
  </si>
  <si>
    <t>UIUC_Hgly_TN22_v1</t>
  </si>
  <si>
    <t>JAMXSX01</t>
  </si>
  <si>
    <t>GCA_040805935.1</t>
  </si>
  <si>
    <t>UIUC_Hgly_MM26_v1</t>
  </si>
  <si>
    <t>JAMXSY01</t>
  </si>
  <si>
    <t>GCA_015680885.1</t>
  </si>
  <si>
    <t>SCN_Lian_2018</t>
  </si>
  <si>
    <t>VAPQ01</t>
  </si>
  <si>
    <t>GCA_000150805.1</t>
  </si>
  <si>
    <t>HG2</t>
  </si>
  <si>
    <t>ABLA01</t>
  </si>
  <si>
    <t>GCA_042257655.1</t>
  </si>
  <si>
    <t>ASM4225765v1</t>
  </si>
  <si>
    <t>Heterodera humuli</t>
  </si>
  <si>
    <t>JBCGVJ01</t>
  </si>
  <si>
    <t>GCA_045552915.1</t>
  </si>
  <si>
    <t>Hhum_v1</t>
  </si>
  <si>
    <t>JBDLPJ01</t>
  </si>
  <si>
    <t>GCA_045552895.1</t>
  </si>
  <si>
    <t>Hmani_v1</t>
  </si>
  <si>
    <t>Heterodera mani</t>
  </si>
  <si>
    <t>JBDLPI01</t>
  </si>
  <si>
    <t>GCA_023374025.1</t>
  </si>
  <si>
    <t>Cam_Hsc_genome1.1</t>
  </si>
  <si>
    <t>Heterodera schachtii</t>
  </si>
  <si>
    <t>SIJG01</t>
  </si>
  <si>
    <t>GCA_044932975.1</t>
  </si>
  <si>
    <t>ASM4493297v1</t>
  </si>
  <si>
    <t>JBICCN01</t>
  </si>
  <si>
    <t>GCA_019095935.1</t>
  </si>
  <si>
    <t>Hsch_Bonn_V1.0</t>
  </si>
  <si>
    <t>JAHGVF01</t>
  </si>
  <si>
    <t>GCA_020449115.1</t>
  </si>
  <si>
    <t>WUR_Hsch_IRS_1.0</t>
  </si>
  <si>
    <t>JAIZDD01</t>
  </si>
  <si>
    <t>GCA_034696305.1</t>
  </si>
  <si>
    <t>ASM3469630v1</t>
  </si>
  <si>
    <t>JAQFZV01</t>
  </si>
  <si>
    <t>GCA_044932925.1</t>
  </si>
  <si>
    <t>ASM4493292v1</t>
  </si>
  <si>
    <t>Heterodera trifolii</t>
  </si>
  <si>
    <t>JBICBT01</t>
  </si>
  <si>
    <t>GCA_045552935.1</t>
  </si>
  <si>
    <t>Htri_v1</t>
  </si>
  <si>
    <t>JBDLPH01</t>
  </si>
  <si>
    <t>GCA_964036235.1</t>
  </si>
  <si>
    <t>nxHetBact1.1</t>
  </si>
  <si>
    <t>Heterorhabditis bacteriophora</t>
  </si>
  <si>
    <t>CAXIWP01</t>
  </si>
  <si>
    <t>GCA_000223415.1</t>
  </si>
  <si>
    <t>Heterorhabditis_bacteriophora-7.0</t>
  </si>
  <si>
    <t>ACKM01</t>
  </si>
  <si>
    <t>GCA_964036185.1</t>
  </si>
  <si>
    <t>nxHetBact1.1 alternate haplotype</t>
  </si>
  <si>
    <t>CAXIWM01</t>
  </si>
  <si>
    <t>GCA_020740425.3</t>
  </si>
  <si>
    <t>Hi_IARI_1.2</t>
  </si>
  <si>
    <t>Heterorhabditis indica</t>
  </si>
  <si>
    <t>JAJAVP01</t>
  </si>
  <si>
    <t>GCA_016433075.1</t>
  </si>
  <si>
    <t>ASM1643307v1</t>
  </si>
  <si>
    <t>Hoplolaimus columbus</t>
  </si>
  <si>
    <t>JAEHOM01</t>
  </si>
  <si>
    <t>GCA_016432905.1</t>
  </si>
  <si>
    <t>ASM1643290v1</t>
  </si>
  <si>
    <t>Hoplolaimus galeatus</t>
  </si>
  <si>
    <t>JAEHOL01</t>
  </si>
  <si>
    <t>GCA_014805365.1</t>
  </si>
  <si>
    <t>ASM1480536v1</t>
  </si>
  <si>
    <t>Koerneria luziae</t>
  </si>
  <si>
    <t>JACMIJ01</t>
  </si>
  <si>
    <t>GCA_964056735.1</t>
  </si>
  <si>
    <t>nxAllPara2.1</t>
  </si>
  <si>
    <t>Koerneria pararmatus</t>
  </si>
  <si>
    <t>CAXKTG01</t>
  </si>
  <si>
    <t>GCA_964056725.1</t>
  </si>
  <si>
    <t>nxAllPara2.1 alternate haplotype</t>
  </si>
  <si>
    <t>CAXKTF01</t>
  </si>
  <si>
    <t>GCA_014805385.1</t>
  </si>
  <si>
    <t>ASM1480538v1</t>
  </si>
  <si>
    <t>Levipalatum texanum</t>
  </si>
  <si>
    <t>JACMIG01</t>
  </si>
  <si>
    <t>GCA_030248115.1</t>
  </si>
  <si>
    <t>ASM3024811v1</t>
  </si>
  <si>
    <t>Linhomoeus sp. GSCO2_2</t>
  </si>
  <si>
    <t>JASAMZ01</t>
  </si>
  <si>
    <t>GCA_964036275.1</t>
  </si>
  <si>
    <t>nrLitMari1.1</t>
  </si>
  <si>
    <t>Litoditis marina</t>
  </si>
  <si>
    <t>CAXIWQ01</t>
  </si>
  <si>
    <t>GCA_964036145.1</t>
  </si>
  <si>
    <t>nrLitMari1.1 alternate haplotype</t>
  </si>
  <si>
    <t>CAXIWK01</t>
  </si>
  <si>
    <t>GCA_013365375.1</t>
  </si>
  <si>
    <t>Lbra_37PF_v1</t>
  </si>
  <si>
    <t>Litomosoides brasiliensis</t>
  </si>
  <si>
    <t>JABVXW01</t>
  </si>
  <si>
    <t>GCA_963070105.1</t>
  </si>
  <si>
    <t>nxLitSigm11.1</t>
  </si>
  <si>
    <t>Litomosoides sigmodontis</t>
  </si>
  <si>
    <t>GCA_013365315.1</t>
  </si>
  <si>
    <t>Lsig_MNHN_v1</t>
  </si>
  <si>
    <t>JABVXR01</t>
  </si>
  <si>
    <t>GCA_900537275.1</t>
  </si>
  <si>
    <t>ASM90053727v1</t>
  </si>
  <si>
    <t>UYRX01</t>
  </si>
  <si>
    <t>GCA_000183805.3</t>
  </si>
  <si>
    <t>Loa_loa_V3.1</t>
  </si>
  <si>
    <t>Loa loa</t>
  </si>
  <si>
    <t>ADBU02</t>
  </si>
  <si>
    <t>GCF_000183805.2</t>
  </si>
  <si>
    <t>GCA_039623295.1</t>
  </si>
  <si>
    <t>ASM3962329v1</t>
  </si>
  <si>
    <t>GCA_000733445.1</t>
  </si>
  <si>
    <t>LLoa-hgap-1</t>
  </si>
  <si>
    <t>JPEI01</t>
  </si>
  <si>
    <t>GCA_013365335.1</t>
  </si>
  <si>
    <t>Mhie_81YU_v1</t>
  </si>
  <si>
    <t>Madathamugadia hiepei</t>
  </si>
  <si>
    <t>JABVXS01</t>
  </si>
  <si>
    <t>GCA_029876185.1</t>
  </si>
  <si>
    <t>NEB_Moz_Venz_1</t>
  </si>
  <si>
    <t>Mansonella ozzardi</t>
  </si>
  <si>
    <t>JARVGP01</t>
  </si>
  <si>
    <t>GCA_044231725.1</t>
  </si>
  <si>
    <t>NEB_Moz_Brazil_1</t>
  </si>
  <si>
    <t>JBHFHP01</t>
  </si>
  <si>
    <t>GCA_037074765.1</t>
  </si>
  <si>
    <t>Mpe_Cam_1</t>
  </si>
  <si>
    <t>Mansonella perstans</t>
  </si>
  <si>
    <t>JBAMDO01</t>
  </si>
  <si>
    <t>GCA_947561605.2</t>
  </si>
  <si>
    <t>mperst1.1</t>
  </si>
  <si>
    <t>CANNZR03</t>
  </si>
  <si>
    <t>GCA_031470935.1</t>
  </si>
  <si>
    <t>NEB_Mpe_Cam2</t>
  </si>
  <si>
    <t>JAVHUG01</t>
  </si>
  <si>
    <t>GCA_948294485.1</t>
  </si>
  <si>
    <t>mdeux3.1</t>
  </si>
  <si>
    <t>Mansonella sp. 'DEUX'</t>
  </si>
  <si>
    <t>CAOIUN01</t>
  </si>
  <si>
    <t>GCA_947561635.1</t>
  </si>
  <si>
    <t>mdeux2</t>
  </si>
  <si>
    <t>CANNZU01</t>
  </si>
  <si>
    <t>GCA_036172955.1</t>
  </si>
  <si>
    <t>ASM3617295v1</t>
  </si>
  <si>
    <t>Meloidogyne arenaria</t>
  </si>
  <si>
    <t>JARQAB01</t>
  </si>
  <si>
    <t>GCA_036172835.1</t>
  </si>
  <si>
    <t>ASM3617283v1</t>
  </si>
  <si>
    <t>JARPZW01</t>
  </si>
  <si>
    <t>GCA_017562155.1</t>
  </si>
  <si>
    <t>RIKEN_MaA2-J_1.0</t>
  </si>
  <si>
    <t>JAEEAS01</t>
  </si>
  <si>
    <t>GCA_003133805.1</t>
  </si>
  <si>
    <t>ASM313380v1</t>
  </si>
  <si>
    <t>QEUI01</t>
  </si>
  <si>
    <t>GCA_900003985.1</t>
  </si>
  <si>
    <t>ASM90000398v1</t>
  </si>
  <si>
    <t>CEWM01</t>
  </si>
  <si>
    <t>GCA_003693565.1</t>
  </si>
  <si>
    <t>ASM369356v1</t>
  </si>
  <si>
    <t>RCFJ01</t>
  </si>
  <si>
    <t>GCA_015183035.1</t>
  </si>
  <si>
    <t>ASM1518303v1</t>
  </si>
  <si>
    <t>Meloidogyne chitwoodi</t>
  </si>
  <si>
    <t>JACZZP01</t>
  </si>
  <si>
    <t>GCA_015183025.1</t>
  </si>
  <si>
    <t>ASM1518302v1</t>
  </si>
  <si>
    <t>JACZZN01</t>
  </si>
  <si>
    <t>GCA_015183065.1</t>
  </si>
  <si>
    <t>ASM1518306v1</t>
  </si>
  <si>
    <t>JACZZO01</t>
  </si>
  <si>
    <t>GCA_963681835.1</t>
  </si>
  <si>
    <t>Meloidogyne_enterolobii_E1834_genome_assembly</t>
  </si>
  <si>
    <t>Meloidogyne enterolobii</t>
  </si>
  <si>
    <t>CAVMJV01</t>
  </si>
  <si>
    <t>GCA_903797545.1</t>
  </si>
  <si>
    <t>Meloidogyne enterolobii assembly</t>
  </si>
  <si>
    <t>CAIGJL01</t>
  </si>
  <si>
    <t>GCA_903994135.1</t>
  </si>
  <si>
    <t>Meloidogyne enterolobii genome assembly</t>
  </si>
  <si>
    <t>CAJEWN01</t>
  </si>
  <si>
    <t>GCA_003693675.1</t>
  </si>
  <si>
    <t>ASM369367v1</t>
  </si>
  <si>
    <t>RCFM01</t>
  </si>
  <si>
    <t>GCA_018905775.1</t>
  </si>
  <si>
    <t>ASM1890577v1</t>
  </si>
  <si>
    <t>Meloidogyne exigua</t>
  </si>
  <si>
    <t>JAGUQR01</t>
  </si>
  <si>
    <t>GCA_003693605.1</t>
  </si>
  <si>
    <t>ASM369360v1</t>
  </si>
  <si>
    <t>Meloidogyne floridensis</t>
  </si>
  <si>
    <t>RCFN01</t>
  </si>
  <si>
    <t>GCA_000751915.1</t>
  </si>
  <si>
    <t>nMf_1_1</t>
  </si>
  <si>
    <t>CCDZ01</t>
  </si>
  <si>
    <t>GCA_036172905.1</t>
  </si>
  <si>
    <t>ASM3617290v1</t>
  </si>
  <si>
    <t>Meloidogyne graminicola</t>
  </si>
  <si>
    <t>JARPZY01</t>
  </si>
  <si>
    <t>GCA_036172845.1</t>
  </si>
  <si>
    <t>ASM3617284v1</t>
  </si>
  <si>
    <t>JARPZT01</t>
  </si>
  <si>
    <t>GCA_014773135.1</t>
  </si>
  <si>
    <t>ASM1477313v1</t>
  </si>
  <si>
    <t>JABEBT01</t>
  </si>
  <si>
    <t>GCA_002778205.2</t>
  </si>
  <si>
    <t>Mgram_IARI_PacBio</t>
  </si>
  <si>
    <t>NXFT02</t>
  </si>
  <si>
    <t>GCA_046630295.1</t>
  </si>
  <si>
    <t>ASM4663029v1</t>
  </si>
  <si>
    <t>SZZL01</t>
  </si>
  <si>
    <t>GCA_000172435.1</t>
  </si>
  <si>
    <t>Freeze_1</t>
  </si>
  <si>
    <t>Meloidogyne hapla</t>
  </si>
  <si>
    <t>ABLG01</t>
  </si>
  <si>
    <t>GCA_036172945.1</t>
  </si>
  <si>
    <t>ASM3617294v1</t>
  </si>
  <si>
    <t>Meloidogyne incognita</t>
  </si>
  <si>
    <t>JARQAC01</t>
  </si>
  <si>
    <t>GCA_036172895.1</t>
  </si>
  <si>
    <t>ASM3617289v1</t>
  </si>
  <si>
    <t>JARPZX01</t>
  </si>
  <si>
    <t>GCA_014132215.1</t>
  </si>
  <si>
    <t>MINJ2</t>
  </si>
  <si>
    <t>BLLR01</t>
  </si>
  <si>
    <t>GCA_900182535.1</t>
  </si>
  <si>
    <t>Meloidogyne_incognita_V3</t>
  </si>
  <si>
    <t>FXSY01</t>
  </si>
  <si>
    <t>GCA_003693645.1</t>
  </si>
  <si>
    <t>ASM369364v1</t>
  </si>
  <si>
    <t>RCFL01</t>
  </si>
  <si>
    <t>GCA_000180415.1</t>
  </si>
  <si>
    <t>ASM18041v1</t>
  </si>
  <si>
    <t>CABB01</t>
  </si>
  <si>
    <t>GCA_034704635.1</t>
  </si>
  <si>
    <t>ASM3470463v1</t>
  </si>
  <si>
    <t>JAQIYG01</t>
  </si>
  <si>
    <t>GCA_036172935.1</t>
  </si>
  <si>
    <t>ASM3617293v1</t>
  </si>
  <si>
    <t>Meloidogyne javanica</t>
  </si>
  <si>
    <t>JARQAA01</t>
  </si>
  <si>
    <t>GCA_034785575.1</t>
  </si>
  <si>
    <t>ASM3478557v1</t>
  </si>
  <si>
    <t>JARDRP01</t>
  </si>
  <si>
    <t>GCA_036172855.1</t>
  </si>
  <si>
    <t>ASM3617285v1</t>
  </si>
  <si>
    <t>JARPZV01</t>
  </si>
  <si>
    <t>GCA_003693625.1</t>
  </si>
  <si>
    <t>ASM369362v1</t>
  </si>
  <si>
    <t>RCFK01</t>
  </si>
  <si>
    <t>GCA_900003945.1</t>
  </si>
  <si>
    <t>ASM90000394v1</t>
  </si>
  <si>
    <t>CEWN01</t>
  </si>
  <si>
    <t>GCA_902706615.1</t>
  </si>
  <si>
    <t>V13</t>
  </si>
  <si>
    <t>Meloidogyne luci</t>
  </si>
  <si>
    <t>CACSLI01</t>
  </si>
  <si>
    <t>GCA_036768485.1</t>
  </si>
  <si>
    <t>OU_Mnig_GAv1.2</t>
  </si>
  <si>
    <t>Mermis nigrescens</t>
  </si>
  <si>
    <t>JAVLUZ01</t>
  </si>
  <si>
    <t>GCA_034700065.1</t>
  </si>
  <si>
    <t>ASM3470006v1</t>
  </si>
  <si>
    <t>Mesodorylaimus bastiani</t>
  </si>
  <si>
    <t>JAQGCW01</t>
  </si>
  <si>
    <t>GCA_030248295.1</t>
  </si>
  <si>
    <t>ASM3024829v1</t>
  </si>
  <si>
    <t>Mesodorylaimus sp. YZB2_4</t>
  </si>
  <si>
    <t>JASANH01</t>
  </si>
  <si>
    <t>GCA_958450365.1</t>
  </si>
  <si>
    <t>M.belari Hybrid genome bis</t>
  </si>
  <si>
    <t>Mesorhabditis belari</t>
  </si>
  <si>
    <t>CAUEEP01</t>
  </si>
  <si>
    <t>GCA_900631915.1</t>
  </si>
  <si>
    <t>M.Belari Hybrid genome</t>
  </si>
  <si>
    <t>UZWA01</t>
  </si>
  <si>
    <t>GCA_900631935.1</t>
  </si>
  <si>
    <t>M.Belari Hybrid transcriptome</t>
  </si>
  <si>
    <t>UZWC01</t>
  </si>
  <si>
    <t>GCA_038088335.1</t>
  </si>
  <si>
    <t>ASM3808833v1</t>
  </si>
  <si>
    <t>Mesorhabditis sp. LJ9110</t>
  </si>
  <si>
    <t>JBBGBA01</t>
  </si>
  <si>
    <t>GCA_958295435.1</t>
  </si>
  <si>
    <t>M.spiculigera Hybrid genome</t>
  </si>
  <si>
    <t>Mesorhabditis spiculigera</t>
  </si>
  <si>
    <t>CATQJA01</t>
  </si>
  <si>
    <t>GCA_900490955.1</t>
  </si>
  <si>
    <t>Micoletzkya japonica genome</t>
  </si>
  <si>
    <t>Micoletzkya japonica</t>
  </si>
  <si>
    <t>UENP01</t>
  </si>
  <si>
    <t>GCA_030248175.1</t>
  </si>
  <si>
    <t>ASM3024817v1</t>
  </si>
  <si>
    <t>Microlaimidae sp. YZB2_3</t>
  </si>
  <si>
    <t>JASAMX01</t>
  </si>
  <si>
    <t>GCA_031761385.1</t>
  </si>
  <si>
    <t>Nec_am_Ar_1.0</t>
  </si>
  <si>
    <t>Necator americanus</t>
  </si>
  <si>
    <t>JAVFWL01</t>
  </si>
  <si>
    <t>GCF_031761385.1</t>
  </si>
  <si>
    <t>GCA_000507365.1</t>
  </si>
  <si>
    <t>N_ americanus_v1</t>
  </si>
  <si>
    <t>ANCG01</t>
  </si>
  <si>
    <t>GCF_000507365.1</t>
  </si>
  <si>
    <t>GCA_030553155.1</t>
  </si>
  <si>
    <t>ASM3055315v1</t>
  </si>
  <si>
    <t>Nippostrongylus brasiliensis</t>
  </si>
  <si>
    <t>GCA_900200055.1</t>
  </si>
  <si>
    <t>NbL5_MIMR_Canu1.5</t>
  </si>
  <si>
    <t>FZSS01</t>
  </si>
  <si>
    <t>GCA_900618405.1</t>
  </si>
  <si>
    <t>N_brasiliensis_RM07_v1_5_4_0011_upd</t>
  </si>
  <si>
    <t>UYSL01</t>
  </si>
  <si>
    <t>GCA_000797555.1</t>
  </si>
  <si>
    <t>O_dentatum_10.0.ec.cg.pg</t>
  </si>
  <si>
    <t>Oesophagostomum dentatum</t>
  </si>
  <si>
    <t>JOOK01</t>
  </si>
  <si>
    <t>GCA_002249935.1</t>
  </si>
  <si>
    <t>O_flexuosa_1.0.allpaths.pg.lrna</t>
  </si>
  <si>
    <t>Onchocerca flexuosa</t>
  </si>
  <si>
    <t>LQNL01</t>
  </si>
  <si>
    <t>GCA_900618345.1</t>
  </si>
  <si>
    <t>O_flexuosa_Cordoba_0011_upd</t>
  </si>
  <si>
    <t>UZAJ01</t>
  </si>
  <si>
    <t>GCA_028564675.1</t>
  </si>
  <si>
    <t>Olupi_Ro2020_NM.1</t>
  </si>
  <si>
    <t>Onchocerca lupi</t>
  </si>
  <si>
    <t>JAOVVO01</t>
  </si>
  <si>
    <t>GCA_000950515.2</t>
  </si>
  <si>
    <t>O_ochengi_Ngaoundere</t>
  </si>
  <si>
    <t>Onchocerca ochengi</t>
  </si>
  <si>
    <t>FJNM01</t>
  </si>
  <si>
    <t>GCA_001077375.1</t>
  </si>
  <si>
    <t>ASM107737v1</t>
  </si>
  <si>
    <t>CAWC01</t>
  </si>
  <si>
    <t>GCA_900537205.1</t>
  </si>
  <si>
    <t>ASM90053720v1</t>
  </si>
  <si>
    <t>UYRW01</t>
  </si>
  <si>
    <t>GCA_000499405.2</t>
  </si>
  <si>
    <t>ASM49940v2</t>
  </si>
  <si>
    <t>Onchocerca volvulus</t>
  </si>
  <si>
    <t>CBVM02</t>
  </si>
  <si>
    <t>GCA_000180695.1</t>
  </si>
  <si>
    <t>Onchocerca_volvulus_V1</t>
  </si>
  <si>
    <t>ADBW01</t>
  </si>
  <si>
    <t>GCA_932521035.1</t>
  </si>
  <si>
    <t>nxOscDolc1.1</t>
  </si>
  <si>
    <t>Oscheius dolichura</t>
  </si>
  <si>
    <t>CAKOAU01</t>
  </si>
  <si>
    <t>GCA_022343475.1</t>
  </si>
  <si>
    <t>ASM2234347v1</t>
  </si>
  <si>
    <t>JAJQXF01</t>
  </si>
  <si>
    <t>GCA_022343505.1</t>
  </si>
  <si>
    <t>ASM2234350v1</t>
  </si>
  <si>
    <t>JAJQXG01</t>
  </si>
  <si>
    <t>GCA_964057215.1</t>
  </si>
  <si>
    <t>nxOscMyri1.1</t>
  </si>
  <si>
    <t>Oscheius myriophilus</t>
  </si>
  <si>
    <t>CAXKVG01</t>
  </si>
  <si>
    <t>GCA_964057235.1</t>
  </si>
  <si>
    <t>nxOscMyri1.1 alternate haplotype</t>
  </si>
  <si>
    <t>CAXKVD01</t>
  </si>
  <si>
    <t>GCA_932521025.1</t>
  </si>
  <si>
    <t>nxOscOnir1.1</t>
  </si>
  <si>
    <t>Oscheius onirici</t>
  </si>
  <si>
    <t>GCA_964036215.1</t>
  </si>
  <si>
    <t>nxOscSpes1.1</t>
  </si>
  <si>
    <t>Oscheius sp. DF5033</t>
  </si>
  <si>
    <t>CAXIWN01</t>
  </si>
  <si>
    <t>GCA_964036205.1</t>
  </si>
  <si>
    <t>nxOscSpes1.1 alternate haplotype</t>
  </si>
  <si>
    <t>CAXIWI01</t>
  </si>
  <si>
    <t>GCA_964264275.1</t>
  </si>
  <si>
    <t>nxOscSpeg2.1</t>
  </si>
  <si>
    <t>Oscheius sp. DF5083</t>
  </si>
  <si>
    <t>GCA_932521415.1</t>
  </si>
  <si>
    <t>nxOscSper1.1</t>
  </si>
  <si>
    <t>Oscheius sp. DF5120</t>
  </si>
  <si>
    <t>GCA_022343465.1</t>
  </si>
  <si>
    <t>ASM2234346v1</t>
  </si>
  <si>
    <t>Oscheius sp. G VE-2021</t>
  </si>
  <si>
    <t>JAJQXH01</t>
  </si>
  <si>
    <t>GCA_964264175.1</t>
  </si>
  <si>
    <t>nxOscSpek2.1</t>
  </si>
  <si>
    <t>Oscheius sp. JU1182</t>
  </si>
  <si>
    <t>GCA_964264165.1</t>
  </si>
  <si>
    <t>nxOscSpek2.1 alternate haplotype</t>
  </si>
  <si>
    <t>CAXVXY01</t>
  </si>
  <si>
    <t>GCA_932521405.1</t>
  </si>
  <si>
    <t>nxOscSpeu1.1</t>
  </si>
  <si>
    <t>Oscheius sp. JU1382</t>
  </si>
  <si>
    <t>GCA_964264255.1</t>
  </si>
  <si>
    <t>nxOscSpee2.1</t>
  </si>
  <si>
    <t>Oscheius sp. JU1917</t>
  </si>
  <si>
    <t>CAXVYG01</t>
  </si>
  <si>
    <t>GCA_037178855.1</t>
  </si>
  <si>
    <t>ASM3717885v1</t>
  </si>
  <si>
    <t>Oscheius sp. JU75</t>
  </si>
  <si>
    <t>JASJZC01</t>
  </si>
  <si>
    <t>GCA_964261265.1</t>
  </si>
  <si>
    <t>nxOscSpeh2.1</t>
  </si>
  <si>
    <t>CAXVOW01</t>
  </si>
  <si>
    <t>GCA_964263805.1</t>
  </si>
  <si>
    <t>nxOscSpeh2.1 alternate haplotype</t>
  </si>
  <si>
    <t>CAXVWP01</t>
  </si>
  <si>
    <t>GCA_964264185.1</t>
  </si>
  <si>
    <t>nxOscSpen2.1</t>
  </si>
  <si>
    <t>Oscheius sp. JU992</t>
  </si>
  <si>
    <t>CAXVXZ01</t>
  </si>
  <si>
    <t>GCA_964264195.1</t>
  </si>
  <si>
    <t>nxOscSpen2.1 alternate haplotype</t>
  </si>
  <si>
    <t>CAXVYA01</t>
  </si>
  <si>
    <t>GCA_000934875.1</t>
  </si>
  <si>
    <t>ASM93487v1</t>
  </si>
  <si>
    <t>Oscheius sp. MCB</t>
  </si>
  <si>
    <t>JYHL01</t>
  </si>
  <si>
    <t>GCA_964264245.1</t>
  </si>
  <si>
    <t>nxOscSpeb2.1</t>
  </si>
  <si>
    <t>Oscheius sp. PF1305</t>
  </si>
  <si>
    <t>CAXVYF01</t>
  </si>
  <si>
    <t>GCA_964261325.1</t>
  </si>
  <si>
    <t>nxOscSpeo2.1</t>
  </si>
  <si>
    <t>Oscheius sp. SB194</t>
  </si>
  <si>
    <t>CAXVPA01</t>
  </si>
  <si>
    <t>GCA_964263735.1</t>
  </si>
  <si>
    <t>nxOscSpeo2.1 alternate haplotype</t>
  </si>
  <si>
    <t>CAXVWI01</t>
  </si>
  <si>
    <t>GCA_001513535.1</t>
  </si>
  <si>
    <t>ASM151353v1</t>
  </si>
  <si>
    <t>Oscheius sp. TEL-2014</t>
  </si>
  <si>
    <t>LNBV01</t>
  </si>
  <si>
    <t>GCA_001630785.1</t>
  </si>
  <si>
    <t>ASM163078v1</t>
  </si>
  <si>
    <t>LTAH01</t>
  </si>
  <si>
    <t>GCA_964264085.1</t>
  </si>
  <si>
    <t>nxOscSpef2.1</t>
  </si>
  <si>
    <t>Oscheius sp. TWN1964</t>
  </si>
  <si>
    <t>GCA_964263935.1</t>
  </si>
  <si>
    <t>nxOscSpef2.1 alternate haplotype</t>
  </si>
  <si>
    <t>CAXVWS01</t>
  </si>
  <si>
    <t>GCA_964261225.1</t>
  </si>
  <si>
    <t>nxOscSpea2.1</t>
  </si>
  <si>
    <t>Oscheius sp. TWN1984</t>
  </si>
  <si>
    <t>CAXVOV01</t>
  </si>
  <si>
    <t>GCA_964263365.1</t>
  </si>
  <si>
    <t>nxOscSpea2.1 alternate haplotype</t>
  </si>
  <si>
    <t>CAXVUY01</t>
  </si>
  <si>
    <t>GCA_037178975.1</t>
  </si>
  <si>
    <t>ASM3717897v1</t>
  </si>
  <si>
    <t>Oscheius tipulae</t>
  </si>
  <si>
    <t>JASJZH01</t>
  </si>
  <si>
    <t>GCA_013425905.1</t>
  </si>
  <si>
    <t>ASM1342590v1</t>
  </si>
  <si>
    <t>GCA_037179065.1</t>
  </si>
  <si>
    <t>ASM3717906v1</t>
  </si>
  <si>
    <t>JASJZN01</t>
  </si>
  <si>
    <t>GCA_037178915.1</t>
  </si>
  <si>
    <t>ASM3717891v1</t>
  </si>
  <si>
    <t>JASJZD01</t>
  </si>
  <si>
    <t>GCA_037179185.1</t>
  </si>
  <si>
    <t>ASM3717918v1</t>
  </si>
  <si>
    <t>JASJZQ01</t>
  </si>
  <si>
    <t>GCA_037178995.1</t>
  </si>
  <si>
    <t>ASM3717899v1</t>
  </si>
  <si>
    <t>JASJZI01</t>
  </si>
  <si>
    <t>GCA_037179095.1</t>
  </si>
  <si>
    <t>ASM3717909v1</t>
  </si>
  <si>
    <t>JASJZM01</t>
  </si>
  <si>
    <t>GCA_037178805.1</t>
  </si>
  <si>
    <t>ASM3717880v1</t>
  </si>
  <si>
    <t>JASJZA01</t>
  </si>
  <si>
    <t>GCA_037178875.1</t>
  </si>
  <si>
    <t>ASM3717887v1</t>
  </si>
  <si>
    <t>JASJZB01</t>
  </si>
  <si>
    <t>GCA_037179085.1</t>
  </si>
  <si>
    <t>ASM3717908v1</t>
  </si>
  <si>
    <t>JASJZO01</t>
  </si>
  <si>
    <t>GCA_037179045.1</t>
  </si>
  <si>
    <t>ASM3717904v1</t>
  </si>
  <si>
    <t>JASJZK01</t>
  </si>
  <si>
    <t>GCA_037179165.1</t>
  </si>
  <si>
    <t>ASM3717916v1</t>
  </si>
  <si>
    <t>JASJZR01</t>
  </si>
  <si>
    <t>GCA_037178765.1</t>
  </si>
  <si>
    <t>ASM3717876v1</t>
  </si>
  <si>
    <t>JASJYZ01</t>
  </si>
  <si>
    <t>GCA_037178905.1</t>
  </si>
  <si>
    <t>ASM3717890v1</t>
  </si>
  <si>
    <t>JASJZE01</t>
  </si>
  <si>
    <t>GCA_037178795.1</t>
  </si>
  <si>
    <t>ASM3717879v1</t>
  </si>
  <si>
    <t>JASJYY01</t>
  </si>
  <si>
    <t>GCA_037178965.1</t>
  </si>
  <si>
    <t>ASM3717896v1</t>
  </si>
  <si>
    <t>JASJZG01</t>
  </si>
  <si>
    <t>GCA_037178985.1</t>
  </si>
  <si>
    <t>ASM3717898v1</t>
  </si>
  <si>
    <t>JASJZJ01</t>
  </si>
  <si>
    <t>GCA_037178755.1</t>
  </si>
  <si>
    <t>ASM3717875v1</t>
  </si>
  <si>
    <t>JASJYX01</t>
  </si>
  <si>
    <t>GCA_037179145.1</t>
  </si>
  <si>
    <t>ASM3717914v1</t>
  </si>
  <si>
    <t>JASJZP01</t>
  </si>
  <si>
    <t>GCA_037178945.1</t>
  </si>
  <si>
    <t>ASM3717894v1</t>
  </si>
  <si>
    <t>JASJZF01</t>
  </si>
  <si>
    <t>GCA_037179075.1</t>
  </si>
  <si>
    <t>ASM3717907v1</t>
  </si>
  <si>
    <t>JASJZL01</t>
  </si>
  <si>
    <t>GCA_900184235.1</t>
  </si>
  <si>
    <t>Oscheius tipulae assembly v2</t>
  </si>
  <si>
    <t>FXWY01</t>
  </si>
  <si>
    <t>GCA_964213955.1</t>
  </si>
  <si>
    <t>nxOstOste4.1</t>
  </si>
  <si>
    <t>Ostertagia ostertagi</t>
  </si>
  <si>
    <t>CAXOWD01</t>
  </si>
  <si>
    <t>GCA_964213895.1</t>
  </si>
  <si>
    <t>nxOstOste4.1 alternate haplotype</t>
  </si>
  <si>
    <t>CAXOWF01</t>
  </si>
  <si>
    <t>GCA_036418205.1</t>
  </si>
  <si>
    <t>O_ostertagi_1.0.allpaths.nc.pg.lrna</t>
  </si>
  <si>
    <t>LTAM01</t>
  </si>
  <si>
    <t>GCA_000341325.1</t>
  </si>
  <si>
    <t>Pred3</t>
  </si>
  <si>
    <t>Panagrellus redivivus</t>
  </si>
  <si>
    <t>AOMH01</t>
  </si>
  <si>
    <t>GCA_034697925.1</t>
  </si>
  <si>
    <t>ASM3469792v1</t>
  </si>
  <si>
    <t>JAQIVC01</t>
  </si>
  <si>
    <t>GCA_024447225.1</t>
  </si>
  <si>
    <t>LJ2284</t>
  </si>
  <si>
    <t>Panagrellus sp. LJ2284</t>
  </si>
  <si>
    <t>JAMRYC01</t>
  </si>
  <si>
    <t>GCA_024447235.1</t>
  </si>
  <si>
    <t>LJ2285</t>
  </si>
  <si>
    <t>Panagrellus sp. LJ2285</t>
  </si>
  <si>
    <t>JAMRYB01</t>
  </si>
  <si>
    <t>GCA_901779475.1</t>
  </si>
  <si>
    <t>PDA_v2</t>
  </si>
  <si>
    <t>Panagrolaimus davidi</t>
  </si>
  <si>
    <t>CABFKP01</t>
  </si>
  <si>
    <t>GCA_964187885.1</t>
  </si>
  <si>
    <t>nxPanDetr1.1</t>
  </si>
  <si>
    <t>Panagrolaimus detritophagus</t>
  </si>
  <si>
    <t>GCA_964187875.1</t>
  </si>
  <si>
    <t>nxPanDetr1.1 alternate haplotype</t>
  </si>
  <si>
    <t>CAXLNI01</t>
  </si>
  <si>
    <t>GCA_034700145.1</t>
  </si>
  <si>
    <t>ASM3470014v1</t>
  </si>
  <si>
    <t>JAQIXH01</t>
  </si>
  <si>
    <t>GCA_028622995.1</t>
  </si>
  <si>
    <t>DD_ASM_w20201014</t>
  </si>
  <si>
    <t>Panagrolaimus kolymaensis</t>
  </si>
  <si>
    <t>JAJQJQ01</t>
  </si>
  <si>
    <t>GCA_901766855.1</t>
  </si>
  <si>
    <t>ES5_v2</t>
  </si>
  <si>
    <t>Panagrolaimus sp. ES5</t>
  </si>
  <si>
    <t>CABFKO01</t>
  </si>
  <si>
    <t>GCA_964249645.1</t>
  </si>
  <si>
    <t>nxPanSpeb1.1</t>
  </si>
  <si>
    <t>CAXUCW01</t>
  </si>
  <si>
    <t>GCA_964243005.1</t>
  </si>
  <si>
    <t>nxPanSpeb1.1 alternate haplotype</t>
  </si>
  <si>
    <t>CAXTDE01</t>
  </si>
  <si>
    <t>GCA_901765185.1</t>
  </si>
  <si>
    <t>JU765_v2</t>
  </si>
  <si>
    <t>Panagrolaimus sp. JU765</t>
  </si>
  <si>
    <t>CABFKL01</t>
  </si>
  <si>
    <t>GCA_964245515.1</t>
  </si>
  <si>
    <t>nxPanSpec1.1</t>
  </si>
  <si>
    <t>CAXTMU01</t>
  </si>
  <si>
    <t>GCA_964245525.1</t>
  </si>
  <si>
    <t>nxPanSpec1.1 alternate haplotype</t>
  </si>
  <si>
    <t>CAXTMO01</t>
  </si>
  <si>
    <t>GCA_024447215.1</t>
  </si>
  <si>
    <t>LJ2400</t>
  </si>
  <si>
    <t>Panagrolaimus sp. LJ2400</t>
  </si>
  <si>
    <t>JAMRYA01</t>
  </si>
  <si>
    <t>GCA_024447205.1</t>
  </si>
  <si>
    <t>LJ2406</t>
  </si>
  <si>
    <t>Panagrolaimus sp. LJ2406</t>
  </si>
  <si>
    <t>JAMRXZ01</t>
  </si>
  <si>
    <t>GCA_024447195.1</t>
  </si>
  <si>
    <t>LJ2414</t>
  </si>
  <si>
    <t>Panagrolaimus sp. LJ2414</t>
  </si>
  <si>
    <t>JAMRXY01</t>
  </si>
  <si>
    <t>GCA_963922195.1</t>
  </si>
  <si>
    <t>PS1159_HiFi_Nanopore_202305</t>
  </si>
  <si>
    <t>Panagrolaimus sp. PS1159</t>
  </si>
  <si>
    <t>CAWUHW01</t>
  </si>
  <si>
    <t>GCA_901765195.1</t>
  </si>
  <si>
    <t>PS1159_v2</t>
  </si>
  <si>
    <t>CABFKM01</t>
  </si>
  <si>
    <t>GCA_964195575.1</t>
  </si>
  <si>
    <t>nxPanSpea1.1</t>
  </si>
  <si>
    <t>Panagrolaimus sp. PS1579</t>
  </si>
  <si>
    <t>CAXMTL01</t>
  </si>
  <si>
    <t>GCA_964196175.1</t>
  </si>
  <si>
    <t>nxPanSpea1.1 alternate haplotype</t>
  </si>
  <si>
    <t>CAXMQT01</t>
  </si>
  <si>
    <t>GCA_901779485.1</t>
  </si>
  <si>
    <t>PS1579_v2</t>
  </si>
  <si>
    <t>CABFKQ01</t>
  </si>
  <si>
    <t>GCA_964035985.1</t>
  </si>
  <si>
    <t>nxPanSupe1.1</t>
  </si>
  <si>
    <t>Panagrolaimus superbus</t>
  </si>
  <si>
    <t>CAXIVZ01</t>
  </si>
  <si>
    <t>GCA_964035975.1</t>
  </si>
  <si>
    <t>nxPanSupe1.1 alternate haplotype</t>
  </si>
  <si>
    <t>CAXIVY01</t>
  </si>
  <si>
    <t>GCA_901766145.1</t>
  </si>
  <si>
    <t>PSU_v2</t>
  </si>
  <si>
    <t>CABFKN01</t>
  </si>
  <si>
    <t>GCA_030248085.1</t>
  </si>
  <si>
    <t>ASM3024808v1</t>
  </si>
  <si>
    <t>Paralinhomoeus sp. GSCO2_6</t>
  </si>
  <si>
    <t>JASAMY01</t>
  </si>
  <si>
    <t>GCA_943737045.1</t>
  </si>
  <si>
    <t>Parapristionchus_giblindavisi_II_pacbio</t>
  </si>
  <si>
    <t>Parapristionchus giblindavisi</t>
  </si>
  <si>
    <t>CALSFV01</t>
  </si>
  <si>
    <t>GCA_900491355.1</t>
  </si>
  <si>
    <t>Parapristionchus genome</t>
  </si>
  <si>
    <t>UENQ01</t>
  </si>
  <si>
    <t>GCA_037576465.1</t>
  </si>
  <si>
    <t>Pu_v2</t>
  </si>
  <si>
    <t>Parascaris univalens</t>
  </si>
  <si>
    <t>JBBHLZ01</t>
  </si>
  <si>
    <t>GCA_002259215.1</t>
  </si>
  <si>
    <t>ASM225921v1</t>
  </si>
  <si>
    <t>NINM01</t>
  </si>
  <si>
    <t>GCA_002259205.1</t>
  </si>
  <si>
    <t>ASM225920v1</t>
  </si>
  <si>
    <t>NJFU01</t>
  </si>
  <si>
    <t>GCA_000941615.1</t>
  </si>
  <si>
    <t>P_trichosuri_KNP</t>
  </si>
  <si>
    <t>Parastrongyloides trichosuri</t>
  </si>
  <si>
    <t>GCA_019055375.1</t>
  </si>
  <si>
    <t>ASM1905537v1</t>
  </si>
  <si>
    <t>Parelaphostrongylus tenuis</t>
  </si>
  <si>
    <t>JAHQIW01</t>
  </si>
  <si>
    <t>GCA_036852015.1</t>
  </si>
  <si>
    <t>ASM3685201v1</t>
  </si>
  <si>
    <t>Pelodera strongyloides</t>
  </si>
  <si>
    <t>JAANDG01</t>
  </si>
  <si>
    <t>GCA_034691345.1</t>
  </si>
  <si>
    <t>ASM3469134v1</t>
  </si>
  <si>
    <t>Phasmarhabditis papillosa</t>
  </si>
  <si>
    <t>JAQGAV01</t>
  </si>
  <si>
    <t>GCA_034698105.1</t>
  </si>
  <si>
    <t>ASM3469810v1</t>
  </si>
  <si>
    <t>Plectus exinocaudatus</t>
  </si>
  <si>
    <t>JAQGAX01</t>
  </si>
  <si>
    <t>GCA_004785735.1</t>
  </si>
  <si>
    <t>ASM478573v1</t>
  </si>
  <si>
    <t>Plectus murrayi</t>
  </si>
  <si>
    <t>LZQM01</t>
  </si>
  <si>
    <t>GCA_034700205.1</t>
  </si>
  <si>
    <t>ASM3470020v1</t>
  </si>
  <si>
    <t>Plectus parietinus</t>
  </si>
  <si>
    <t>JAQGCX01</t>
  </si>
  <si>
    <t>GCA_002796945.1</t>
  </si>
  <si>
    <t>Psam_v1.0</t>
  </si>
  <si>
    <t>Plectus sambesii</t>
  </si>
  <si>
    <t>NIUQ01</t>
  </si>
  <si>
    <t>GCA_034700245.1</t>
  </si>
  <si>
    <t>ASM3470024v1</t>
  </si>
  <si>
    <t>Poikilolaimus oxycercus</t>
  </si>
  <si>
    <t>JAQIXL01</t>
  </si>
  <si>
    <t>GCA_030063045.1</t>
  </si>
  <si>
    <t>UIUC_Prscri_1.0</t>
  </si>
  <si>
    <t>Pratylenchus scribneri</t>
  </si>
  <si>
    <t>JAQSEB01</t>
  </si>
  <si>
    <t>GCA_034698125.1</t>
  </si>
  <si>
    <t>ASM3469812v1</t>
  </si>
  <si>
    <t>Prionchulus punctatus</t>
  </si>
  <si>
    <t>JAQGBA01</t>
  </si>
  <si>
    <t>GCA_034691745.1</t>
  </si>
  <si>
    <t>ASM3469174v1</t>
  </si>
  <si>
    <t>Prismatolaimus dolichurus</t>
  </si>
  <si>
    <t>JAQGBB01</t>
  </si>
  <si>
    <t>GCA_900490705.1</t>
  </si>
  <si>
    <t>P. arcanus genome</t>
  </si>
  <si>
    <t>Pristionchus arcanus</t>
  </si>
  <si>
    <t>UEMY01</t>
  </si>
  <si>
    <t>GCA_036245825.1</t>
  </si>
  <si>
    <t>ASM3624582v1</t>
  </si>
  <si>
    <t>Pristionchus entomophagus</t>
  </si>
  <si>
    <t>BTSX01</t>
  </si>
  <si>
    <t>GCA_900490825.1</t>
  </si>
  <si>
    <t>P. entomophagus genome</t>
  </si>
  <si>
    <t>UENO01</t>
  </si>
  <si>
    <t>GCA_911812115.1</t>
  </si>
  <si>
    <t>exspectatus_chromosome</t>
  </si>
  <si>
    <t>Pristionchus exspectatus</t>
  </si>
  <si>
    <t>CAJVSA01</t>
  </si>
  <si>
    <t>GCA_900380275.1</t>
  </si>
  <si>
    <t>Pristionchus_exspectatus_de_novo_assembly</t>
  </si>
  <si>
    <t>OSAB01</t>
  </si>
  <si>
    <t>GCA_036245785.1</t>
  </si>
  <si>
    <t>ASM3624578v1</t>
  </si>
  <si>
    <t>Pristionchus fissidentatus</t>
  </si>
  <si>
    <t>BTSY01</t>
  </si>
  <si>
    <t>GCA_900490895.1</t>
  </si>
  <si>
    <t>Pristionchus fissidentatus genome</t>
  </si>
  <si>
    <t>UENN01</t>
  </si>
  <si>
    <t>GCA_900490845.1</t>
  </si>
  <si>
    <t>Pristionchus japonicus genome</t>
  </si>
  <si>
    <t>Pristionchus japonicus</t>
  </si>
  <si>
    <t>UENL01</t>
  </si>
  <si>
    <t>GCA_900490775.1</t>
  </si>
  <si>
    <t>Prisstionchus maxplancki genome</t>
  </si>
  <si>
    <t>Pristionchus maxplancki</t>
  </si>
  <si>
    <t>UENM01</t>
  </si>
  <si>
    <t>GCA_036245805.1</t>
  </si>
  <si>
    <t>ASM3624580v1</t>
  </si>
  <si>
    <t>Pristionchus mayeri</t>
  </si>
  <si>
    <t>BTRK01</t>
  </si>
  <si>
    <t>GCA_900490875.1</t>
  </si>
  <si>
    <t>Pristionchus mayeri genome</t>
  </si>
  <si>
    <t>UENR01</t>
  </si>
  <si>
    <t>GCA_000180635.4</t>
  </si>
  <si>
    <t>El Paco v. 4</t>
  </si>
  <si>
    <t>Pristionchus pacificus</t>
  </si>
  <si>
    <t>ABKE04</t>
  </si>
  <si>
    <t>GCA_964194495.1</t>
  </si>
  <si>
    <t>P_pacificus_PS1843_pacbio</t>
  </si>
  <si>
    <t>CAXMMS01</t>
  </si>
  <si>
    <t>GCA_918442795.1</t>
  </si>
  <si>
    <t>RSB020_illumina</t>
  </si>
  <si>
    <t>CAKKKY01</t>
  </si>
  <si>
    <t>GCA_918442835.1</t>
  </si>
  <si>
    <t>RS5297_illumina</t>
  </si>
  <si>
    <t>CAKKLA01</t>
  </si>
  <si>
    <t>GCA_918442845.1</t>
  </si>
  <si>
    <t>RS5266_illumina</t>
  </si>
  <si>
    <t>CAKKLB01</t>
  </si>
  <si>
    <t>GCA_918442815.1</t>
  </si>
  <si>
    <t>RSA016_illumina</t>
  </si>
  <si>
    <t>CAKKKX01</t>
  </si>
  <si>
    <t>GCA_918442785.1</t>
  </si>
  <si>
    <t>pinocchio</t>
  </si>
  <si>
    <t>CAKKKV01</t>
  </si>
  <si>
    <t>GCA_918442825.1</t>
  </si>
  <si>
    <t>Washington_illumina</t>
  </si>
  <si>
    <t>CAKKKW01</t>
  </si>
  <si>
    <t>GCA_918442805.1</t>
  </si>
  <si>
    <t>RSB001_illumina</t>
  </si>
  <si>
    <t>CAKKKZ01</t>
  </si>
  <si>
    <t>GCA_964059925.1</t>
  </si>
  <si>
    <t>nxProSpea1.1</t>
  </si>
  <si>
    <t>Propanagrolaimus sp. LC92</t>
  </si>
  <si>
    <t>GCA_964059905.1</t>
  </si>
  <si>
    <t>nxProSpea1.1 alternate haplotype</t>
  </si>
  <si>
    <t>CAXKXU01</t>
  </si>
  <si>
    <t>GCA_030248095.1</t>
  </si>
  <si>
    <t>ASM3024809v1</t>
  </si>
  <si>
    <t>Ptycholaimellus sp. GST1_10</t>
  </si>
  <si>
    <t>JASANA01</t>
  </si>
  <si>
    <t>GCA_013357305.1</t>
  </si>
  <si>
    <t>ASM1335730v1</t>
  </si>
  <si>
    <t>Radopholus similis</t>
  </si>
  <si>
    <t>VAHH01</t>
  </si>
  <si>
    <t>GCA_013357325.1</t>
  </si>
  <si>
    <t>ASM1335732v1</t>
  </si>
  <si>
    <t>VAHI01</t>
  </si>
  <si>
    <t>GCA_004764675.1</t>
  </si>
  <si>
    <t>ASM476467v1</t>
  </si>
  <si>
    <t>SJFO01</t>
  </si>
  <si>
    <t>GCA_029299675.1</t>
  </si>
  <si>
    <t>ASM2929967v1</t>
  </si>
  <si>
    <t>Rhabditida sp.</t>
  </si>
  <si>
    <t>DAGXHW01</t>
  </si>
  <si>
    <t>GCA_004026265.1</t>
  </si>
  <si>
    <t>ASM402626v1</t>
  </si>
  <si>
    <t>Rhabditida sp. S2_005_001R2</t>
  </si>
  <si>
    <t>SCGM01</t>
  </si>
  <si>
    <t>GCA_963966185.1</t>
  </si>
  <si>
    <t>Rhabditoides_inermis_RS5678</t>
  </si>
  <si>
    <t>Rhabditoides inermis</t>
  </si>
  <si>
    <t>CAWZYM01</t>
  </si>
  <si>
    <t>GCA_963281155.1</t>
  </si>
  <si>
    <t>RDIUv2</t>
  </si>
  <si>
    <t>Rhabditophanes sp. KR3021</t>
  </si>
  <si>
    <t>CAUJLY01</t>
  </si>
  <si>
    <t>GCA_000944355.1</t>
  </si>
  <si>
    <t>Rhabditophanes_sp_KR3021</t>
  </si>
  <si>
    <t>GCA_030248065.1</t>
  </si>
  <si>
    <t>ASM3024806v1</t>
  </si>
  <si>
    <t>Rhynchonema sp. JSB1_4</t>
  </si>
  <si>
    <t>JASAMV01</t>
  </si>
  <si>
    <t>GCA_963922205.1</t>
  </si>
  <si>
    <t>Rcx_HiFi_Nanopore_202305</t>
  </si>
  <si>
    <t>Romanomermis culicivorax</t>
  </si>
  <si>
    <t>CAWUHX01</t>
  </si>
  <si>
    <t>GCA_001039655.1</t>
  </si>
  <si>
    <t>nRc.2.0</t>
  </si>
  <si>
    <t>CAQS01</t>
  </si>
  <si>
    <t>GCA_001026735.1</t>
  </si>
  <si>
    <t>RREN1.0</t>
  </si>
  <si>
    <t>Rotylenchulus reniformis</t>
  </si>
  <si>
    <t>LDKF01</t>
  </si>
  <si>
    <t>GCA_034700465.1</t>
  </si>
  <si>
    <t>ASM3470046v1</t>
  </si>
  <si>
    <t>Rotylenchus robustus</t>
  </si>
  <si>
    <t>JAQIYK01</t>
  </si>
  <si>
    <t>GCA_030248155.1</t>
  </si>
  <si>
    <t>ASM3024815v1</t>
  </si>
  <si>
    <t>Sabatieria punctata</t>
  </si>
  <si>
    <t>JASANB01</t>
  </si>
  <si>
    <t>GCA_003640385.1</t>
  </si>
  <si>
    <t>ASM364038v1</t>
  </si>
  <si>
    <t>Setaria digitata</t>
  </si>
  <si>
    <t>RCAB01</t>
  </si>
  <si>
    <t>GCA_900083525.1</t>
  </si>
  <si>
    <t>Sdigitata</t>
  </si>
  <si>
    <t>FKYE01</t>
  </si>
  <si>
    <t>GCA_003012265.1</t>
  </si>
  <si>
    <t>Setequ3.0</t>
  </si>
  <si>
    <t>Setaria equina</t>
  </si>
  <si>
    <t>PQVD01</t>
  </si>
  <si>
    <t>GCA_900618415.1</t>
  </si>
  <si>
    <t>S_baturini_Dall_Island_0011_upd</t>
  </si>
  <si>
    <t>Soboliphyme baturini</t>
  </si>
  <si>
    <t>UZAM01</t>
  </si>
  <si>
    <t>GCA_964036195.1</t>
  </si>
  <si>
    <t>nhSphHirs1.1</t>
  </si>
  <si>
    <t>Sphaerolaimus hirsutus</t>
  </si>
  <si>
    <t>CAXIWS01</t>
  </si>
  <si>
    <t>GCA_964036225.1</t>
  </si>
  <si>
    <t>nhSphHirs1.1 alternate haplotype</t>
  </si>
  <si>
    <t>CAXIWL01</t>
  </si>
  <si>
    <t>GCA_964235305.1</t>
  </si>
  <si>
    <t>nxSphBomb6.1</t>
  </si>
  <si>
    <t>Sphaerularia bombi</t>
  </si>
  <si>
    <t>CAXRZL01</t>
  </si>
  <si>
    <t>GCA_964234895.1</t>
  </si>
  <si>
    <t>nxSphBomb6.1 alternate haplotype</t>
  </si>
  <si>
    <t>CAXRZE01</t>
  </si>
  <si>
    <t>GCA_041043745.1</t>
  </si>
  <si>
    <t>ASM4104374v1</t>
  </si>
  <si>
    <t>Splendidofilaria pectoralis</t>
  </si>
  <si>
    <t>JBFSWT01</t>
  </si>
  <si>
    <t>GCA_000757645.3</t>
  </si>
  <si>
    <t>ASM75764v3</t>
  </si>
  <si>
    <t>Steinernema carpocapsae</t>
  </si>
  <si>
    <t>AZBU02</t>
  </si>
  <si>
    <t>GCA_013436035.1</t>
  </si>
  <si>
    <t>ASM1343603v1</t>
  </si>
  <si>
    <t>Steinernema diaprepesi</t>
  </si>
  <si>
    <t>JAANPW01</t>
  </si>
  <si>
    <t>GCA_007213375.1</t>
  </si>
  <si>
    <t>S_feltiae_NW_1.0</t>
  </si>
  <si>
    <t>Steinernema feltiae</t>
  </si>
  <si>
    <t>MQUG01</t>
  </si>
  <si>
    <t>GCA_000757705.1</t>
  </si>
  <si>
    <t>S_felt_v1</t>
  </si>
  <si>
    <t>AZBV01</t>
  </si>
  <si>
    <t>GCA_000757755.1</t>
  </si>
  <si>
    <t>S_glas_v1</t>
  </si>
  <si>
    <t>Steinernema glaseri</t>
  </si>
  <si>
    <t>AZBX01</t>
  </si>
  <si>
    <t>GCA_030435675.2</t>
  </si>
  <si>
    <t>Sherm_1.1</t>
  </si>
  <si>
    <t>Steinernema hermaphroditum</t>
  </si>
  <si>
    <t>JAUCMV01</t>
  </si>
  <si>
    <t>GCA_016648015.1</t>
  </si>
  <si>
    <t>ASM1664801v1</t>
  </si>
  <si>
    <t>Steinernema khuongi</t>
  </si>
  <si>
    <t>JADLIF01</t>
  </si>
  <si>
    <t>GCA_000505645.1</t>
  </si>
  <si>
    <t>S_monti_v1</t>
  </si>
  <si>
    <t>Steinernema monticolum</t>
  </si>
  <si>
    <t>AZHV01</t>
  </si>
  <si>
    <t>GCA_041381395.1</t>
  </si>
  <si>
    <t>ASM4138139v1</t>
  </si>
  <si>
    <t>Steinernema riobrave</t>
  </si>
  <si>
    <t>JACGTK01</t>
  </si>
  <si>
    <t>GCA_000757745.1</t>
  </si>
  <si>
    <t>S_scapt_v1</t>
  </si>
  <si>
    <t>Steinernema scapterisci</t>
  </si>
  <si>
    <t>AZBW01</t>
  </si>
  <si>
    <t>GCA_005656395.1</t>
  </si>
  <si>
    <t>S_papillosus_v1</t>
  </si>
  <si>
    <t>Strongyloides papillosus</t>
  </si>
  <si>
    <t>SRSI01</t>
  </si>
  <si>
    <t>GCA_000936265.1</t>
  </si>
  <si>
    <t>S_papillosus_LIN</t>
  </si>
  <si>
    <t>GCA_001040885.1</t>
  </si>
  <si>
    <t>S_ratti_ED321</t>
  </si>
  <si>
    <t>Strongyloides ratti</t>
  </si>
  <si>
    <t>GCF_001040885.1</t>
  </si>
  <si>
    <t>GCA_963264645.1</t>
  </si>
  <si>
    <t>SRAEv7</t>
  </si>
  <si>
    <t>CAUJLO01</t>
  </si>
  <si>
    <t>GCA_029582065.1</t>
  </si>
  <si>
    <t>ASM2958206v1</t>
  </si>
  <si>
    <t>Strongyloides stercoralis</t>
  </si>
  <si>
    <t>JARPTA01</t>
  </si>
  <si>
    <t>GCA_000947215.1</t>
  </si>
  <si>
    <t>S_stercoralis_PV0001</t>
  </si>
  <si>
    <t>GCA_963280985.1</t>
  </si>
  <si>
    <t>SVENv4</t>
  </si>
  <si>
    <t>Strongyloides venezuelensis</t>
  </si>
  <si>
    <t>CAUJLX01</t>
  </si>
  <si>
    <t>GCA_001028725.1</t>
  </si>
  <si>
    <t>S_venezuelensis_HH1</t>
  </si>
  <si>
    <t>GCA_900624965.1</t>
  </si>
  <si>
    <t>S_vulgaris_Kentucky_0011_upd</t>
  </si>
  <si>
    <t>Strongylus vulgaris</t>
  </si>
  <si>
    <t>UYYB01</t>
  </si>
  <si>
    <t>GCA_000981365.1</t>
  </si>
  <si>
    <t>SAMX_assembly v0.8</t>
  </si>
  <si>
    <t>Subanguina moxae</t>
  </si>
  <si>
    <t>BBSZ01</t>
  </si>
  <si>
    <t>GCA_002352805.1</t>
  </si>
  <si>
    <t>T_circumcincta.14.0.ec.cg.pg</t>
  </si>
  <si>
    <t>Teladorsagia circumcincta</t>
  </si>
  <si>
    <t>LUHK01</t>
  </si>
  <si>
    <t>GCA_900618365.1</t>
  </si>
  <si>
    <t>T_callipaeda_Ticino_0011_upd</t>
  </si>
  <si>
    <t>Thelazia callipaeda</t>
  </si>
  <si>
    <t>UYYF01</t>
  </si>
  <si>
    <t>GCA_030248135.1</t>
  </si>
  <si>
    <t>ASM3024813v1</t>
  </si>
  <si>
    <t>Theristus sp. LFF4_11</t>
  </si>
  <si>
    <t>JASANC01</t>
  </si>
  <si>
    <t>GCA_022844705.1</t>
  </si>
  <si>
    <t>ASM2284470v1</t>
  </si>
  <si>
    <t>Toxascaris leonina</t>
  </si>
  <si>
    <t>JAARMF01</t>
  </si>
  <si>
    <t>GCA_000803305.1</t>
  </si>
  <si>
    <t>Toxocara_canis_adult_r1.0</t>
  </si>
  <si>
    <t>Toxocara canis</t>
  </si>
  <si>
    <t>JPKZ01</t>
  </si>
  <si>
    <t>GCA_900622545.1</t>
  </si>
  <si>
    <t>T_canis_Equador_0011_upd</t>
  </si>
  <si>
    <t>UYWY01</t>
  </si>
  <si>
    <t>GCA_001680135.1</t>
  </si>
  <si>
    <t>Toxocara_canis_korea</t>
  </si>
  <si>
    <t>LYYD01</t>
  </si>
  <si>
    <t>GCA_001447585.1</t>
  </si>
  <si>
    <t>T3_ISS120_r1.0</t>
  </si>
  <si>
    <t>Trichinella britovi</t>
  </si>
  <si>
    <t>JYDI01</t>
  </si>
  <si>
    <t>GCA_002221485.1</t>
  </si>
  <si>
    <t>ASM222148v1</t>
  </si>
  <si>
    <t>Trichinella murrelli</t>
  </si>
  <si>
    <t>LKDY01</t>
  </si>
  <si>
    <t>GCA_001447425.1</t>
  </si>
  <si>
    <t>T5_ISS417_r1.0</t>
  </si>
  <si>
    <t>JYDJ01</t>
  </si>
  <si>
    <t>GCA_001447565.2</t>
  </si>
  <si>
    <t>T2_ISS10_r1.1</t>
  </si>
  <si>
    <t>Trichinella nativa</t>
  </si>
  <si>
    <t>JYDW01</t>
  </si>
  <si>
    <t>GCA_002148645.1</t>
  </si>
  <si>
    <t>ASM214864v1</t>
  </si>
  <si>
    <t>LVZM01</t>
  </si>
  <si>
    <t>GCA_001447455.1</t>
  </si>
  <si>
    <t>T7_ISS37_r1.0</t>
  </si>
  <si>
    <t>Trichinella nelsoni</t>
  </si>
  <si>
    <t>JYDL01</t>
  </si>
  <si>
    <t>GCA_025699415.1</t>
  </si>
  <si>
    <t>T.nelsoni_ISS37_APDL-v1.0</t>
  </si>
  <si>
    <t>JAOTOD01</t>
  </si>
  <si>
    <t>GCA_001447755.1</t>
  </si>
  <si>
    <t>T10_ISS1980_r1.0</t>
  </si>
  <si>
    <t>Trichinella papuae</t>
  </si>
  <si>
    <t>JYDO01</t>
  </si>
  <si>
    <t>GCA_001447655.1</t>
  </si>
  <si>
    <t>T12_ISS2496_r1.0</t>
  </si>
  <si>
    <t>Trichinella patagoniensis</t>
  </si>
  <si>
    <t>JYDQ01</t>
  </si>
  <si>
    <t>GCA_040956935.1</t>
  </si>
  <si>
    <t>ASM4095693v1</t>
  </si>
  <si>
    <t>Trichinella pseudospiralis</t>
  </si>
  <si>
    <t>JBEUSZ01</t>
  </si>
  <si>
    <t>GCA_005323645.1</t>
  </si>
  <si>
    <t>ASM532364v1</t>
  </si>
  <si>
    <t>QAWF01</t>
  </si>
  <si>
    <t>GCA_001447575.1</t>
  </si>
  <si>
    <t>T4_ISS470_r1.0</t>
  </si>
  <si>
    <t>JYDT01</t>
  </si>
  <si>
    <t>GCA_001447645.1</t>
  </si>
  <si>
    <t>T4_ISS176_r1.0</t>
  </si>
  <si>
    <t>JYDV01</t>
  </si>
  <si>
    <t>GCA_001447675.1</t>
  </si>
  <si>
    <t>T4_ISS13_r1.0</t>
  </si>
  <si>
    <t>JYDR01</t>
  </si>
  <si>
    <t>GCA_001447725.1</t>
  </si>
  <si>
    <t>T4_ISS588_r1.0</t>
  </si>
  <si>
    <t>JYDS01</t>
  </si>
  <si>
    <t>GCA_001447445.1</t>
  </si>
  <si>
    <t>T4_ISS141_r1.0</t>
  </si>
  <si>
    <t>JYDU01</t>
  </si>
  <si>
    <t>GCA_011764315.1</t>
  </si>
  <si>
    <t>USDA_TrT13_1.0</t>
  </si>
  <si>
    <t>Trichinella sp. 17WV049-YT159</t>
  </si>
  <si>
    <t>VOSH01</t>
  </si>
  <si>
    <t>GCA_001447435.1</t>
  </si>
  <si>
    <t>T6_ISS34_r1.0</t>
  </si>
  <si>
    <t>Trichinella sp. T6</t>
  </si>
  <si>
    <t>JYDK01</t>
  </si>
  <si>
    <t>GCA_001447745.1</t>
  </si>
  <si>
    <t>T8_ISS272_r1.0</t>
  </si>
  <si>
    <t>Trichinella sp. T8</t>
  </si>
  <si>
    <t>JYDM01</t>
  </si>
  <si>
    <t>GCA_001447505.1</t>
  </si>
  <si>
    <t>T9_ISS409_r1.0</t>
  </si>
  <si>
    <t>Trichinella sp. T9</t>
  </si>
  <si>
    <t>JYDN01</t>
  </si>
  <si>
    <t>GCA_000181795.3</t>
  </si>
  <si>
    <t>ASM18179v3</t>
  </si>
  <si>
    <t>Trichinella spiralis</t>
  </si>
  <si>
    <t>ABIR03</t>
  </si>
  <si>
    <t>GCA_000181795.2</t>
  </si>
  <si>
    <t>Trichinella spiralis-3.7.1</t>
  </si>
  <si>
    <t>ABIR02</t>
  </si>
  <si>
    <t>GCF_000181795.1</t>
  </si>
  <si>
    <t>GCA_008807795.1</t>
  </si>
  <si>
    <t>ASM880779v1</t>
  </si>
  <si>
    <t>GCA_008807755.1</t>
  </si>
  <si>
    <t>ASM880775v1</t>
  </si>
  <si>
    <t>GCA_008807775.1</t>
  </si>
  <si>
    <t>ASM880777v1</t>
  </si>
  <si>
    <t>GCA_008807815.1</t>
  </si>
  <si>
    <t>ASM880781v1</t>
  </si>
  <si>
    <t>GCA_040955465.1</t>
  </si>
  <si>
    <t>ASM4095546v1</t>
  </si>
  <si>
    <t>JBEUSY01</t>
  </si>
  <si>
    <t>GCA_001447595.1</t>
  </si>
  <si>
    <t>T1_ISS3_r1.0</t>
  </si>
  <si>
    <t>JYDH01</t>
  </si>
  <si>
    <t>GCA_001447665.1</t>
  </si>
  <si>
    <t>T11_ISS1029_r1.0</t>
  </si>
  <si>
    <t>Trichinella zimbabwensis</t>
  </si>
  <si>
    <t>JYDP01</t>
  </si>
  <si>
    <t>GCA_963978905.1</t>
  </si>
  <si>
    <t>nxTriColu2.1</t>
  </si>
  <si>
    <t>Trichostrongylus colubriformis</t>
  </si>
  <si>
    <t>CAXBUJ01</t>
  </si>
  <si>
    <t>GCA_963978875.1</t>
  </si>
  <si>
    <t>nxTriColu2.1 alternate haplotype</t>
  </si>
  <si>
    <t>CAXBUM01</t>
  </si>
  <si>
    <t>GCA_036373735.1</t>
  </si>
  <si>
    <t>TriCol_Mitrevalab_supernova.polished.1.0</t>
  </si>
  <si>
    <t>WIXE01</t>
  </si>
  <si>
    <t>GCA_000612645.2</t>
  </si>
  <si>
    <t>T_muris_v2</t>
  </si>
  <si>
    <t>Trichuris muris</t>
  </si>
  <si>
    <t>CBXJ02</t>
  </si>
  <si>
    <t>GCA_000797535.1</t>
  </si>
  <si>
    <t>T_suis_1.0.allpaths</t>
  </si>
  <si>
    <t>Trichuris suis</t>
  </si>
  <si>
    <t>JDFW01</t>
  </si>
  <si>
    <t>GCA_000701025.1</t>
  </si>
  <si>
    <t>Tsuis_adult_female_1.0</t>
  </si>
  <si>
    <t>JMHZ01</t>
  </si>
  <si>
    <t>GCA_000701005.1</t>
  </si>
  <si>
    <t>Tsuis_adult_male_v1.0</t>
  </si>
  <si>
    <t>JMHY01</t>
  </si>
  <si>
    <t>GCA_037903355.1</t>
  </si>
  <si>
    <t>UNMC_Ttri_hybrid</t>
  </si>
  <si>
    <t>Trichuris trichiura</t>
  </si>
  <si>
    <t>JBAJFE01</t>
  </si>
  <si>
    <t>GCA_037903375.1</t>
  </si>
  <si>
    <t>UNMC_Ttri_minion</t>
  </si>
  <si>
    <t>JBAJFA01</t>
  </si>
  <si>
    <t>GCA_037903465.1</t>
  </si>
  <si>
    <t>UNMC_Ttri_polished</t>
  </si>
  <si>
    <t>JBAJFF01</t>
  </si>
  <si>
    <t>GCA_000613005.1</t>
  </si>
  <si>
    <t>TTRE2.1</t>
  </si>
  <si>
    <t>CBXK01</t>
  </si>
  <si>
    <t>GCA_030248225.1</t>
  </si>
  <si>
    <t>ASM3024822v1</t>
  </si>
  <si>
    <t>Trileptium ribeirensis</t>
  </si>
  <si>
    <t>JASANE01</t>
  </si>
  <si>
    <t>GCA_030248195.1</t>
  </si>
  <si>
    <t>ASM3024819v1</t>
  </si>
  <si>
    <t>Trissonchulus latispiculum</t>
  </si>
  <si>
    <t>JASAND01</t>
  </si>
  <si>
    <t>GCA_030248245.1</t>
  </si>
  <si>
    <t>ASM3024824v1</t>
  </si>
  <si>
    <t>Trissonchulus sp. WLG1_4</t>
  </si>
  <si>
    <t>JASANF01</t>
  </si>
  <si>
    <t>GCA_963969345.1</t>
  </si>
  <si>
    <t>nrTurAcet1.1</t>
  </si>
  <si>
    <t>Turbatrix aceti</t>
  </si>
  <si>
    <t>CAXAKE01</t>
  </si>
  <si>
    <t>GCA_963969355.1</t>
  </si>
  <si>
    <t>nrTurAcet1.1 alternate haplotype</t>
  </si>
  <si>
    <t>CAXAKF01</t>
  </si>
  <si>
    <t>GCA_005281725.1</t>
  </si>
  <si>
    <t>ASM528172v1</t>
  </si>
  <si>
    <t>Wuchereria bancrofti</t>
  </si>
  <si>
    <t>SSBO01</t>
  </si>
  <si>
    <t>GCA_001555675.1</t>
  </si>
  <si>
    <t>Wb_PNG_Genome_assembly_pt22</t>
  </si>
  <si>
    <t>LAQH01</t>
  </si>
  <si>
    <t>GCA_900622535.1</t>
  </si>
  <si>
    <t>W_bancrofti_Jakarta_0011_upd</t>
  </si>
  <si>
    <t>UYWW01</t>
  </si>
  <si>
    <t>GCA_000180755.1</t>
  </si>
  <si>
    <t>Wuchereria_bancrofti_V1</t>
  </si>
  <si>
    <t>ADBV01</t>
  </si>
  <si>
    <t>Genome records for cestodes extracted from NCBI (december 2024)</t>
  </si>
  <si>
    <t>Genome records for trematodes extracted from NCBI (december 2024)</t>
  </si>
  <si>
    <t>Genome records for acanthocephalans extracted from NCBI (december 2024)</t>
  </si>
  <si>
    <t>Genome records for nematodes extracted from NCBI (december 2024)</t>
  </si>
  <si>
    <t>publication#</t>
  </si>
  <si>
    <t>original_publication#</t>
  </si>
  <si>
    <t>Author Full Names</t>
  </si>
  <si>
    <t>Article Title</t>
  </si>
  <si>
    <t>Author Keywords</t>
  </si>
  <si>
    <t>Keywords Plus</t>
  </si>
  <si>
    <t>Abstract</t>
  </si>
  <si>
    <t>Publication Year</t>
  </si>
  <si>
    <t>relevant</t>
  </si>
  <si>
    <t>parasite_group</t>
  </si>
  <si>
    <t>study_goal</t>
  </si>
  <si>
    <t>molec_tech</t>
  </si>
  <si>
    <t>n_genes</t>
  </si>
  <si>
    <t>gene_regions</t>
  </si>
  <si>
    <t>Journal ISO Abbreviation</t>
  </si>
  <si>
    <t>Volume</t>
  </si>
  <si>
    <t>Issue</t>
  </si>
  <si>
    <t>Start Page</t>
  </si>
  <si>
    <t>End Page</t>
  </si>
  <si>
    <t>DOI Link</t>
  </si>
  <si>
    <t>Date of Export</t>
  </si>
  <si>
    <t>Document Type</t>
  </si>
  <si>
    <t>Hulke, Jenna M.; Criscione, Charles D.</t>
  </si>
  <si>
    <t>Characterization of 21 microsatellite loci for the precocious, grass-shrimp trematode Alloglossidium renale</t>
  </si>
  <si>
    <t>Microsatellites; Trematodes; Self -mating; Population Genetics; Hermaphrodite; Mating system</t>
  </si>
  <si>
    <t>PARASITE TRANSMISSION; POPULATION</t>
  </si>
  <si>
    <t>We developed microsatellite markers to use in studying the population genetics of the trematode Alloglossidium renale, a fluke with a precocious life cycle where sexual maturation occurs in a grass shrimp. Among 21 tested loci in a Mississippi population sample, 14 were polymorphic, 12 of which significantly deviated from HardyWeinberg Equilibrium (HWE). We estimated identity disequilibrium (ID) to confirm whether the deviations from HWE were due to significant amounts of selfing or due to technical factors. The selfing rate derived from FIS was 86.6%, whereas the selfing rate obtained by ID was 83.9%, indicating that the deviation in HWE was due to a high amount of selfing within the population. These markers will be useful for ecological and evolutionary studies of A. renale especially in relation to the interplay of hermaphroditic mating systems, inbreeding depression, and transmission dynamics.</t>
  </si>
  <si>
    <t>y</t>
  </si>
  <si>
    <t>Trematoda</t>
  </si>
  <si>
    <t>popgen</t>
  </si>
  <si>
    <t>microsatellites</t>
  </si>
  <si>
    <t>Mol. Biochem. Parasitol.</t>
  </si>
  <si>
    <t/>
  </si>
  <si>
    <t>2024-08-24</t>
  </si>
  <si>
    <t>Article</t>
  </si>
  <si>
    <t>Perez-del-Olmo, Ana; Georgieva, Simona; Dallares, Sara; Constenla, Maria; Kostadinova, Aneta; Carrasson, Maite</t>
  </si>
  <si>
    <t>Linking integrative taxonomy and ecology: Diversity and population structure of two platyhelminth parasites (Digenea: Lepidapedidae) of sympatric deep-sea fishes in the Western Mediterranean</t>
  </si>
  <si>
    <t>Parasites; Digenea; Gadiformes; Species diversity; Population genetics; Ecology; Deep sea; Mediterranean</t>
  </si>
  <si>
    <t>GENETIC-STRUCTURE; BATHYMETRIC DISTRIBUTION; ASSEMBLAGES; LEPOCREADIIDAE; STAFFORD; BIODIVERSITY; MACROURIDAE; GRADIENTS; ATLANTIC; TELEOSTS</t>
  </si>
  <si>
    <t>Current knowledge about deep-sea parasites is limited and the data shedding light on population differentiation at host, geographical or bathymetric scales are scarce. Here, we applied an integrative taxonomic approach to the identification of metazoan parasites in a large sample of deep-sea fish species from the Western Mediterranean and assessed the diversity of Lepidapedon spp. (Digenea) and the patterns of genetic and epidemiological vari-ation of parasite populations in relation to host, geographical and bathymetric provenance. Fully censused infrapopulations of Lepidapedon spp. were analysed from five species of deep-sea fish (Coelorinchus mediterraneus (Mediterranean grenadier), Lepidion lepidion (Mediterranean codling), Phycis blennoides (greater forkbeard), Trachyrincus scabrus (roughsnout grenadier) and Mora moro (common mora)) collected by bottom trawling at depths of 400-2000 m. Partial fragments of the mitochondrial nad1 gene amplified for representative samples per morphotype were used to aid species delineation. After completion of the combined morphological and molecular characterisation of select samples, the total collected material was re-identified based on a suite of differentiating morphological features. Analyses revealed low species diversity and host specificity of Lep-idapedon spp. Two species infecting multiple hosts were identified: Lepidapedon desclersae and L. guevarai. Genetic analyses showed lack of genetic differentiation for populations of the more abundantly sequenced species, whereas ecological analyses depicted significant differences in epidemiological parameters of both digenean species associated with host species, geographical area and bathymetric range. Overall, our results indicate that combining population genetics with ecological analyses holds a promise of gaining insights into the factors and possible mechanisms that determine the patterns of connectivity among parasite populations in the deep sea.</t>
  </si>
  <si>
    <t>species identification</t>
  </si>
  <si>
    <t>seq</t>
  </si>
  <si>
    <t>ND1</t>
  </si>
  <si>
    <t>Deep-Sea Res. Part I-Oceanogr. Res. Pap.</t>
  </si>
  <si>
    <t>Tantrawatpan, Chairat; Maleewong, Wanchai; Thanchomnang, Tongjit; Pilap, Warayutt; Agatsuma, Takeshi; Andrews, Ross H.; Sithithaworn, Paiboon; Saijuntha, Weerachai</t>
  </si>
  <si>
    <t>Intron Regions as Genetic Markers for Population Genetic Investigations of Opisthorchis viverrini sensu lato and Clonorchis sinensis</t>
  </si>
  <si>
    <t>zoonoses; cat; dog; gastrointestinal parasite; intron; genetic variation; liver fluke</t>
  </si>
  <si>
    <t>BETA-FIBRINOGEN INTRON; ARGININE KINASE; LIVER FLUKES; EVOLUTION</t>
  </si>
  <si>
    <t>Opisthorchiasis and clonorchiasis are prevalent in Southeast and Far-East Asia, which are caused by the group 1 carcinogenic liver flukes Opisthorchis viverrini sensu lato and Clonorchis sinensis infection. There have been comprehensive investigations of systematics and genetic variation of these liver flukes. Previous studies have shown that O. viverrini is a species complex, called O. viverrini sensu lato. More comprehensive investigations of molecular systematics and population genetics of each of the species that make up the species complex are required. Thus, other polymorphic genetic markers need to be developed. Therefore, this study aimed to characterize the intron regions of taurocyamine kinase gene (TK) to examine the genetic variation and population genetics of O. viverrini and C. sinensis collected from different geographical isolates and from a range of animal hosts. We screened seven intron regions embedded in TK. Of these, we selected an intron 5 of domain 1 (TkD1Int5) region to investigate the genetic variation and population genetics of theses liver flukes. The high nucleotide and haplotype diversity of TkD1Int5 was detected in O. viverrine. Heterozygosity with several insertion/deletion (indel) regions were detected in TkD1Int5 of the O. viverrine samples, whereas only an indel nucleotide was detected in one C. sinensis sample. Several O. viverrine samples contained three different haplotypes within a particular heterozygous sample. There were no genetic differences between C. sinensis isolated from various animal host. Heterozygous patterns specifically detected in humans was observed in C. sinensis. Thus, TkD1Int5 is a high polymorphic genetic marker, which could be an alternative marker for further population genetic investigations of these carcinogenic liver flukes and other related species from a wide geographical distribution and variety of animal hosts.</t>
  </si>
  <si>
    <t xml:space="preserve">intron 5 of domain 1 (TkD1Int5) of the taurocyamine kinase gene (TK) </t>
  </si>
  <si>
    <t>Animals</t>
  </si>
  <si>
    <t>Huang, Fuqiang; Li, Xin; Ye, Bijin; Zhou, Yule; Dang, Zhisheng; Tang, Wenqiang; Wang, Long; Zhang, Haoji; Chui, Wenting; Kui, Jun</t>
  </si>
  <si>
    <t>Characterization of the Complete Mitochondrial Genome and Phylogenetic Analyses of Eurytrema coelomaticum (Trematoda: Dicrocoeliidae)</t>
  </si>
  <si>
    <t>Eurytrema coelomaticum; mitochondrial DNA; phylogenetic analysis; genome</t>
  </si>
  <si>
    <t>MOLECULAR CHARACTERIZATION; DIGENEA; CATTLE; FLUKE; PLATYHELMINTHES; ALGORITHM; PARANA</t>
  </si>
  <si>
    <t>Eurytrema coelomaticum, a pancreatic fluke, is recognized as a causative agent of substantial economic losses in ruminants. This infection, commonly referred to as eurytrematosis, is a significant concern due to its detrimental impact on livestock production. However, there is a paucity of knowledge regarding the mitochondrial genome of E. coelomaticum. In this study, we performed the initial sequencing of the complete mitochondrial genome of E. coelomaticum. Our findings unveiled that the mitochondrial genome of E. coelomaticum spans a length of 15,831 bp and consists of 12 protein-coding genes, 22 tRNA genes, two rRNA genes, and two noncoding regions. The A+T content constituted 62.49% of the genome. Moreover, all 12 protein-coding genes of E. coelomaticum exhibit the same arrangement as those of E. pancreaticum and other published species belonging to the family Dicrocoeliidae. The presence of a short string of additional amino acids (approximately 20 similar to 23 aa) at the N-terminal of the cox1 protein in both E. coelomaticum and E. pancreaticum mitochondrial genomes has contributed to the elongation of the cox1 gene in genus Eurytrema, surpassing that of all previously sequenced Dicrocoeliidae. The phylogenetic analysis displayed a close relationship between E. coelomaticum and E. pancreaticum, along with a genus-level association between Eurytrema and Lyperosomum. These findings underscore the importance of mitochondrial genomic data for comparative studies of Dicrocoeliidae and even Digenea, offering valuable DNA markers for future investigations in the systematic, epidemiological, and population genetic studies of this parasite and other digenean trematodes.</t>
  </si>
  <si>
    <t>mitogenome</t>
  </si>
  <si>
    <t>Genes</t>
  </si>
  <si>
    <t>Gacad, Janelle Laura J.; Yurlova, Natalia I. I.; Ponomareva, Natalia M. M.; Urabe, Misako</t>
  </si>
  <si>
    <t>Characterization of the complete mitochondrial genome of Plagiorchis multiglandularis (Digenea, Plagiorchiidae): Comparison with the members of Xiphidiatan species and phylogenetic implications</t>
  </si>
  <si>
    <t>Plagiorchis multiglandularis; Plagiorchiidae; Mitochondrial genome; Phylogenetic analysis</t>
  </si>
  <si>
    <t>TRANSFER-RNA GENES; LYMNAEA-STAGNALIS; CHANY LAKE; CENTRAL-EUROPE; TREMATODES; PROGRAM; SNAILS; ECHINOSTOMATIDAE; PLATYHELMINTHES; GASTROPODA</t>
  </si>
  <si>
    <t>Plagiorchis multiglandularis Semenov, 1927 is a common fluke of birds and mammals, with significant impacts on animals and also human health. However, the systematics of Plagiorchiidae remain ambiguous. In the present study, the complete mitochondrial (mt) genome of P. multiglandularis cercariae was sequenced and compared with other digeneans in the order Xiphidiata. The complete circular mt genome of P. multiglandularis was 14,228 bp in length. The mitogenome contains 12 protein-coding genes and 22 transfer RNA genes. The 3 ' end of nad4L overlaps the 5 ' end of nad4 by 40 bp, while the atp8 gene is absent. Twenty-one transfer RNA genes transcribe products with conventional cloverleaf structures, while one transfer RNA gene has unpaired D-arms. Comparative analysis with related digenean trematodes revealed that A + T content of mt genome of P. multiglandularis was significantly higher among all the xiphidiatan trematodes. Phylogenetic analyses demonstrated that Plagiorchiidae formed a monophyletic branch, in which Plagiorchiidae are more closely related to Paragonimidae than Prosthogonimidae. Our data enhanced the Plagiorchis mt genome database and provides molecular resources for further studies of Plagiorchiidae taxonomy, population genetics and systematics.</t>
  </si>
  <si>
    <t>classification</t>
  </si>
  <si>
    <t>Parasitol. Res.</t>
  </si>
  <si>
    <t>Katokhin, Aleksey V.; Saltykova, Irina V.; De Liberato, Claudio; Schuster, Rolf; Velavan, Thirumalaisamy P.</t>
  </si>
  <si>
    <t>Microsatellite markers for Opisthorchis felineus to understand its genetic diversity and transmission patterns of opisthorchiosis</t>
  </si>
  <si>
    <t>Microsatellite loci; Opisthorchis felineus; Opisthorchiosis (opisthorchiasis); Population structure; Transmission dynamics</t>
  </si>
  <si>
    <t>LIVER FLUKE INFECTION; CHOLANGIOCARCINOMA; VIVERRINI; CLUSTERS; SOFTWARE; PART</t>
  </si>
  <si>
    <t>Opisthorchis felineus is a food-borne trematode which causes opisthorchiosis and affects mainly the liver and bile ducts of the liver with a possible risk of bile duct carcinogenesis resulting in cholangiocarcinoma. In Russia, O. felineus is mainly endemic in Western Siberia (Ob and Irtysh river basins) and occurs throughout the Volga, Kama, Don, and Dnepr river basins. The prevalence, intensity, and clinical significance of human infections and the incidence of cholangiocarcinoma vary geographically in endemic regions. Currently, there is substantial evidence on genetic variation of O. felineus, but information on the population genetic structure is so far very scarce. Because microsatellite DNA of this parasite is not available, we for the first time isolated sufficient microsatellite loci to examine the genetic diversity and population structure of O. felineus, using multiple nuclear loci approach. A total of ten highly polymorphic microsatellite loci from a constructed enriched genomic DNA library were characterized, using 29 samples representing huge O. felineus metapopulation extended in latitude over 5000 km from Middle Europe to Western Siberia. At least three populations can be discerned as result of analysis of the microsatellite loci genetic diversity. Based on the results for the first time, a hypothesis was put forward about the formation of a modern habitat of O. felineus.</t>
  </si>
  <si>
    <t>Keeney, Devon B.; Cobb, Sarah A.; Jadin, Robert C.; Orlofske, Sarah A.</t>
  </si>
  <si>
    <t>Atypical life cycle does not lead to inbreeding or selfing in parasites despite clonemate accumulation in intermediate hosts</t>
  </si>
  <si>
    <t>alternative life cycle; aquatic trematode; Cotylurus; inbreeding; kin transmission; Trematoda</t>
  </si>
  <si>
    <t>TREMATODE COITOCAECUM-PARVUM; POPULATION GENETIC-STRUCTURE; SCHISTOSOMA-MANSONI; MOLECULAR ECOLOGY; DIVERSITY; TRANSMISSION; DEPRESSION; INFERENCE; EVOLUTIONARY; CLONALITY</t>
  </si>
  <si>
    <t>Many parasites utilize asexual and sexual reproduction and multiple hosts to complete their life cycles. How these taxa avoid inbreeding is an essential question for understanding parasite evolution and ecology. Aquatic trematodes that require multiple host species may benefit from diverse genetic parasite assemblages accumulating within second intermediate hosts prior to sexual reproduction in definitive hosts. However, Cotylurus species are able to utilize the same snail species as first and second intermediate hosts, potentially resulting in the accumulation of genetically identical clones (clonemates) prior to sexual reproduction. In this study, we developed and analysed novel microsatellite loci to determine if clones are accumulating within snail hosts prior to ingestion by bird hosts and the effects this could have on parasite inbreeding. Contrary to previous studies of aquatic trematodes, significantly large numbers of clonemates were present within snails, but full-sibs were not. Genetic structure was present over a relatively small geographical scale despite the use of vagile definitive hosts. Phylogenetic analysis identified the Cotylurus sp. clones as belonging to a single species. Despite the presence of clones within snails, mating between clones/selfing was not common and heterozygosity is maintained within individuals. Potential issues with clones mating may be mitigated by the presence of snails with numerous clones, the consumption of many snails by bird hosts and parasite clone recognition/avoidance. Use of the same host species for multiple life stages may have advantages when parasites are able to avoid inbreeding and the required hosts are common.</t>
  </si>
  <si>
    <t>Mol. Ecol.</t>
  </si>
  <si>
    <t>Le, Thanh Hoa; Nguyen, Khue Thi; Pham, Linh Thi Khanh; Doan, Huong Thi Thanh; Roan, Do Thi; Le, Xuyen Thi Kim; Agatsuma, Takeshi; Blair, David</t>
  </si>
  <si>
    <t>Mitogenomic and nuclear ribosomal transcription unit datasets support the synonymy of Paragonimus iloktsuenensis and P. ohirai (Paragonimidae: Platyhelminthes)</t>
  </si>
  <si>
    <t>Mitogenome (mtDNA); Nuclear transcription unit (rTU); Identity; Synonymy; Phylogeny; Paragonimus iloktsuenensis; Paragonimus ohirai</t>
  </si>
  <si>
    <t>COMPLETE MITOCHONDRIAL GENOME; LUNG FLUKES; TREMATODA OPISTHORCHIIDAE; DIGENEA; PERFORMANCE; SEQUENCES; PROGRAM</t>
  </si>
  <si>
    <t>The complete mitogenome (mtDNA) of nominal Paragonimus iloktsuenensis (Paragonimidae: Trematoda) and the nuclear ribosomal transcription unit (rTU) coding region (rTU*: from 5'-terminus of 18S to 3'-terminus of 28S rRNA gene, excluding the external spacer region) of this species and of P. ohirai were obtained and used to further support the previously suggested synonymy of these taxa in the P. ohirai complex. The complete mitogenome of P. iloktsuenensis was 14,827 bp long (GenBank: ON961029) and nearly identical to that of P. ohirai (14,818 bp; KX765277), with a 99.12% nucleotide identity. The rTU* was 7543 bp and 6932 bp in these two taxa, respectively. All genes and spacers in the rTU were identical in length, with exception of the first internal transcribed spacer, which contained multiple tandem repeat units (6.7 for P. iloktsuenensis and 5.7 for P. ohirai). There was near 100% identity for the rTU genes. The phylogenetic topology inferred from the mtDNA and from individual gene regions (partial cox1 of 387 bp and the ITS-2 of 282 bp - 285 bp) indicated a very close relationship consistent with synonymy of P. iloktsuenensis and P. ohirai. The datasets provided here will be useful for taxonomic reappraisal as well as studies of evolutionary and population genetics of the genus Paragonimus and family Paragonimidae.</t>
  </si>
  <si>
    <t>mitogenome ribosomal_operon</t>
  </si>
  <si>
    <t>Correia, Simao; Fernandez-Boo, Sergio; Magalhaes, Luisa; de Montaudouin, Xavier; Daffe, Guillemine; Poulin, Robert; Vera, Manuel</t>
  </si>
  <si>
    <t>Trematode genetic patterns at host individual and population scales provide insights about infection mechanisms</t>
  </si>
  <si>
    <t>Bucephalus minimus; Cerastoderma edule; clonal diversity; COI; host-parasite interactions; parasite; population genetics</t>
  </si>
  <si>
    <t>Multiple parasites can infect a single host, creating a dynamic environment where each parasite must compete over host resources. Such interactions can cause greater harm to the host than single infections and can also have negative consequences for the parasites themselves. In their first intermediate hosts, trematodes multiply asexually and can eventually reach up to 20% of the host's biomass. In most species, it is unclear whether this biomass results from a single infection or co-infection by 2 or more infective stages (miracidia), the latter being more likely a priori in areas where prevalence of infection is high. Using as model system the trematode Bucephalus minimus and its first intermediate host cockles, we examined the genetic diversity of the cytochrome c oxidase subunit I region in B. minimus from 3 distinct geographical areas and performed a phylogeographic study of B. minimus populations along the Northeast Atlantic coast. Within localities, the high genetic variability found across trematodes infecting different individual cockles, compared to the absence of variability within the same host, suggests that infections could be generally originating from a single miracidium. On a large spatial scale, we uncovered significant population structure of B. minimus, specifically between the north and south of Bay of Biscay. Although other explanations are possible, we suggest this pattern may be driven by the population structure of the final host.</t>
  </si>
  <si>
    <t>phylogeography</t>
  </si>
  <si>
    <t>Cox1</t>
  </si>
  <si>
    <t>Parasitology</t>
  </si>
  <si>
    <t>Enabulele, Egie E.; Lawton, Scott P.; Walker, Anthony J.; Kirk, Ruth S.</t>
  </si>
  <si>
    <t>Molecular epidemiological analyses reveal extensive connectivity between Echinostoma revolutum (sensu stricto) populations across Eurasia and species richness of zoonotic echinostomatids in England</t>
  </si>
  <si>
    <t>MIYAGAWAI ISHII; PHYLOGENETIC-RELATIONSHIPS; DIGENEA ECHINOSTOMATIDAE; MITOCHONDRIAL GENOMES; LARVAL TREMATODES; AVIAN INFLUENZA; DNA; SNAIL; HOST; DUCKS</t>
  </si>
  <si>
    <t>Echinostoma revolutum (sensu stricto) is a widely distributed member of the Echinostomatidae, a cosmopolitan family of digenetic trematodes with complex life cycles involving a wide range of definitive hosts, particularly aquatic birds. Integrative taxonomic studies, notably those utilising nad1 barcoding, have been essential in discrimination of E. revolutum (s.s.) within the 'Echinostoma revolutum' species complex and investigation of its molecular diversity. No studies, however, have focussed on factors affecting population genetic structure and connectivity of E. revolutum (s.s.) in Eurasia. Here, we used morphology combined with nad1 and cox1 barcoding to determine the occurrence of E. revolutum (s.s.) and its lymnaeid hosts in England for the first time, in addition to other echinostomatid species Echinoparyphium aconiatum, Echinoparyphium recurvatum and Hypoderaeum conoideum. Analysis of genetic diversity in E. revolutum (s.s.) populations across Eurasia demonstrated haplotype sharing and gene flow, probably facilitated by migratory bird hosts. Neutrality and mismatch distribution analyses support possible recent demographic expansion of the Asian population of E. revolutum (s.s.) (nad1 sequences from Bangladesh and Thailand) and stability in European (nad1 sequences from this study, Iceland and continental Europe) and Eurasian (combined data sets from Europe and Asia) populations with evidence of sub-population structure and selection processes. This study provides new molecular evidence for a panmictic population of E. revolutum (s.s.) in Eurasia and phylogeographically expands the nad1 database for identification of echinostomatids.</t>
  </si>
  <si>
    <t>Cox1 ND1</t>
  </si>
  <si>
    <t>PLoS One</t>
  </si>
  <si>
    <t>Gao, Jun-Feng; Zhang, Ai-Hui; Wei, Wei; Jia, Bin; Zhang, Jun; Li, Ben; Chen, Ying-Yu; Sun, Yun-Yi; Hou, Mei-Ru; Liu, Xue-Wei; Wang, Jia-Wen; Zhang, Xin-Hui; Wang, Chun-Ren</t>
  </si>
  <si>
    <t>The complete mitochondrial genome of Ogmocotyle ailuri: gene content, composition and rearrangement and phylogenetic implications</t>
  </si>
  <si>
    <t>Gene arrangement; mitochondrial genome; molecular phylogeny; Ogmocotyle ailuri</t>
  </si>
  <si>
    <t>TREMATODA; DIGENEA; NOTOCOTYLIDAE; PLATYHELMINTHES; CONSERVATION; GENERATION; PARASITES; SOFTWARE; NUCLEAR; PROTEIN</t>
  </si>
  <si>
    <t>Trematodes of the genus Ogmocotyle are intestinal flukes that can infect a variety of definitive hosts, resulting in significant economic losses worldwide. However, there are few studies on molecular data of these trematodes. In this study, the mitochondrial (mt) genome of Ogmocotyle ailuri isolated from red panda (Ailurus fulgens) was determined and compared with those from Pronocephalata to investigate the mt genome content, genetic distance, gene rearrangements and phylogeny. The complete mt genome of O. ailuri is a typical closed circular molecule of 14 642 base pairs, comprising 12 protein-coding genes (PCGs), 22 transfer RNA genes, 2 ribosomal RNA genes and 2 non-coding regions. All genes are transcribed in the same direction. In addition, 23 intergenic spacers and 2 locations with gene overlaps were determined. Sequence identities and sliding window analysis indicated that cox1 is the most conserved gene among 12 PCGs in O. ailuri mt genome. The sequenced mt genomes of the 48 Plagiorchiida trematodes showed 5 types of gene arrangement based on all mt genome genes, with the gene arrangement of O. ailuri being type I. Phylogenetic analysis using concatenated amino acid sequences of 12 PCGs revealed that O. ailuri was closer to Ogmocotyle sikae than to Notocotylus intestinalis. These data enhance the Ogmocotyle mt genome database and provide molecular resources for further studies of Pronocephalata taxonomy, population genetics and systematics.</t>
  </si>
  <si>
    <t>Paguem, Archile; Kamtsap, Pierre; Manchang, Tanyi Kingsley; Yembo, Jeremie; Achukwi, Mbunkah Daniel; Streit, Adrian; Renz, Alfons</t>
  </si>
  <si>
    <t>Species identity and phylogeny of Paramphistomoidea Fischoeder, 1901 occurring in cattle and sheep in North Cameroon</t>
  </si>
  <si>
    <t>cox-1 rDNA; ITS-2; Cotylophoron; Calicophorn; Orthocoelium; Carmyerius; Gudali Zebu cattle; Hybridization; Cameroon</t>
  </si>
  <si>
    <t>INTERNAL TRANSCRIBED SPACER; FASCIOLA-HEPATICA; MOLECULAR CHARACTERIZATION; CALICOPHORON-DAUBNEYI; MITOCHONDRIAL-DNA; RUMEN FLUKES; RUMINANTS; TREMATODA; TAXONOMY; MORPHOLOGY</t>
  </si>
  <si>
    <t>Paramphistomidae and Gastrothylacidae are parasitic flatworms occurring in wild and domestic ruminants in different parts of the world especially in Asia and Africa. In Central Africa, few studies have been done using molecular techniques to resolve taxonomical groupings and understand the epizootiology of these parasites. In this study, we molecularly characterized two hundred adult flukes collected from the fore stomachs of cattle and sheep in the Adamawa region of the northern Cameroon. PCR and sequencing of the nuclear ITS-2 of the ribosomal DNA gene and a portion of the mitochondrial cox-1 locus revealed the presence of at least nine species belonging to the genera of Cotylophoron, Calicophorn, Orthocoelium and Carmyerius. In Zebu cattle, we identified Ca. microbothrium, Ca. clavula, Ca. phillerouxi, Co. cotylophorum, Co. fuelleborni, O. scoliocoelium, Car. gregarius, Car. graberi and Car. mancupatus and one yet unknown Paramphistomoidea sp, whereas in sheep, only Ca. microbothrium was found. The present study also strongly suggests cross-hybridization between the two Cotylophoron species coexisting in cattle. These results have implications for the diagnosis and control of rumen flukes in the region and point to the need for accurate species identification to understand parasite distribution and population genetics.</t>
  </si>
  <si>
    <t>ITS2 Cox1</t>
  </si>
  <si>
    <t>Vet. Parasitol. Reg, Stud. Rep.</t>
  </si>
  <si>
    <t>Duflot, Maureen; Cresson, Pierre; Julien, Maeva; Chartier, Lea; Bourgau, Odile; Palomba, Marialetizia; Mattiucci, Simonetta; Midelet, Graziella; Gay, Melanie</t>
  </si>
  <si>
    <t>Black spot diseases in seven commercial fish species from the English Channel and the North Sea: infestation levels, identification and population genetics of Cryptocotyle spp.</t>
  </si>
  <si>
    <t>Cryptocotyle; Trematode; Commercial fish species; Epidemiological study; Parasitological descriptors</t>
  </si>
  <si>
    <t>LINGUA CREPLIN DIGENEA; CHELON-LABROSUS RISSO; COD GADUS-MORHUA; TREMATODA HETEROPHYIDAE; NEW-GENERATION; PARASITE; METACERCARIAE; TEMPERATURE; ECOLOGY; FLUKES</t>
  </si>
  <si>
    <t>Fish are often speckled with black spots caused by metacercarial trematode infection, inducing a host response. Cryptocotyle spp. (Opisthorchiidae) are among the parasites responsible for this phenomenon. So far, the impact on human health is still unknown. In addition, few publications dealing with black spot recovery, identification, distribution and diversity among commercially important fish are available. Moreover, black spots have been observed by fishermen on marine fish, revealing an appreciable but unquantified presence in consumed fish. An epidemiological survey of 1,586 fish from seven commercial species (herring, sprat, whiting, pout, dab, flounder, and plaice) was conducted in the Eastern English Channel and the North Sea in January 2019 and 2020. Encysted metacercariae were found in 325 out of 1,586 fish, with a total prevalence of 20.5%. Intensity of infection varied from 1 to 1,104 parasites. The recorded encysted metacercariae were identified either by microscopic examination or with molecular tools. Partial sequences of the mtDNA cox1 gene and of the rDNA ITS region were obtained. Two species of Cryptocotyle, Cryptocotyle lingua (Creplin, 1825) and Cryptocotyle concava (Creplin, 1825) were found. Metacercariae belonging to other trematode families were also identified. Molecular phylogenetic analysis and haplotype network construction were performed to confirm the identification and to study the potential presence of different populations of Cryptocotyle spp. This survey enabled us to describe the distribution of two species of Cryptocotyle in the English Channel and North Sea ecosystems. The observed differences in infestation levels between fish species and geographical areas will contribute to better understanding of the ecology of these parasites.</t>
  </si>
  <si>
    <t>ITS Cox1</t>
  </si>
  <si>
    <t>Parasite</t>
  </si>
  <si>
    <t>Kinkar, Liina; Korhonen, Pasi K.; Saarma, Urmas; Wang, Tao; Zhu, Xing-Quan; Harliwong, Ivon; Yang, Bicheng; Fink, J. Lynn; Wang, Daxi; Chang, Bill C. H.; Chelomina, Galina N.; Koehler, Anson V.; Young, Neil D.; Gasser, Robin B.</t>
  </si>
  <si>
    <t>Genome-wide exploration reveals distinctive northern and southern variants of Clonorchis sinensis in the Far East</t>
  </si>
  <si>
    <t>carcinogenic liver fluke; clonorchiasis; Clonorchis sinensis; Far East Asia; genetic differentiation; population genomic variation</t>
  </si>
  <si>
    <t>GENETIC DIVERSITY; CALL FORMAT; SEQUENCE; IDENTIFICATION; PACKAGE</t>
  </si>
  <si>
    <t>Clonorchis sinensis is a carcinogenic liver fluke that causes clonorchiasis-a neglected tropical disease (NTD) affecting similar to 35 million people worldwide. No vaccine is available, and chemotherapy relies on one anthelmintic, praziquantel. This parasite has a complex life history and is known to infect a range of species of intermediate (freshwater snails and fish) and definitive (piscivorous) hosts. Despite this biological complexity and the impact of this biocarcinogenic pathogen, there has been no previous study of molecular variation in this parasite on a genome-wide scale. Here, we conducted the first extensive nuclear genomic exploration of C. sinensis individuals (n = 152) representing five distinct populations from mainland China, and one from Far East Russia, and revealed marked genetic variation within this species between northern and southern geographical regions. The discovery of this variation indicates the existence of biologically distinct variants within C. sinensis, which may have distinct epidemiology, pathogenicity and/or chemotherapic responsiveness. The detection of high heterozygosity within C. sinensis specimens suggests that this parasite has developed mechanisms to readily adapt to changing environments and/or host species during its life history/evolution. From an applied perspective, the identification of invariable genes could assist in finding new intervention targets in this parasite, given the major clinical relevance of clonorchiasis. From a technical perspective, the genomic-informatic workflow established herein will be readily applicable to a wide range of other parasites that cause NTDs.</t>
  </si>
  <si>
    <t>whole-genome</t>
  </si>
  <si>
    <t>Mol. Ecol. Resour.</t>
  </si>
  <si>
    <t>Juhasova, L.; Konigova, A.; Molnar, L.; Major, P.; Kralova-Hromadova, I.; Bazsalovicsova, E. Cisovska</t>
  </si>
  <si>
    <t>First record of Cathaemasia hians (Trematoda: Cathaemasiidae) in a new bird host, the Eastern Imperial Eagle (Aquila heliaca)</t>
  </si>
  <si>
    <t>eagle; parasites; flatworm; molecular identification; lsrDNA</t>
  </si>
  <si>
    <t>BLACK STORK; CICONIA-NIGRA; WHITE STORKS; PLATYHELMINTHES; POPULATION; PHYLOGENY; SLOVAKIA; DIGENEA; EUROPE; LOOSS</t>
  </si>
  <si>
    <t>An injured young individual of the Eastern Imperial Eagle (Aquila heliaca; Accipitridae) from the Protected Bird Area, Medzibodrozie in the south-eastern Slovakia was subjected to the complete clinical examination at the Clinic for Birds and Exotic Animals of the University of Veterinary Medicine and Pharmacy. Adult trematodes were isolated from the pharynx of the eagle after oesophagoscopy. The morphological and molecular identification of the flukes confirmed a trematode Cathaemasia hians (Cathaemasiidae), the obligate parasite of black storks (Ciconia nigra) and white storks (Ciconia ciconia). This finding represents the first documented case of C. hians in new bird host species and indicates broader spectrum of definitive hosts of the fluke.</t>
  </si>
  <si>
    <t>28S</t>
  </si>
  <si>
    <t>Helminthologia</t>
  </si>
  <si>
    <t>Krupenko, Darya; Miroliubov, Aleksei; Kryukov, Emil; Faure, Louis; Minemizu, Ryo; Haag, Lars; Lundgren, Magnus; Kameneva, Polina; Kastriti, Maria Eleni; Adameyko, Igor</t>
  </si>
  <si>
    <t>Polymorphic parasitic larvae cooperate to build swimming colonies luring hosts</t>
  </si>
  <si>
    <t>LIFE-CYCLE; ZYGOCERCOUS CERCARIA; DIGENEA; GASTROPODS; ALGORITHM; TREMATODA</t>
  </si>
  <si>
    <t>Parasites have evolved a variety of astonishing strategies to survive within their hosts, yet the most chal-lenging event in their personal chronicles is the passage from one host to another. It becomes even more complex when a parasite needs to pass through the external environment. Therefore, the free-living stages of parasites present a wide range of adaptations for transmission. Parasitic flatworms from the group Di-genea (flukes) have free-living larvae, cercariae, which are remarkably diverse in structure and behavior.1,2 One of the cercariae transmission strategies is to attain a prey-like appearance for the host.3 This can be done through the formation of a swimming aggregate of several cercariae adjoined together by their tails.4 Through the use of live observations and light, electron, and confocal microscopy, we described such a supposedly prey-mimetic colony comprising cercariae of two distinct morphotypes. They are functionally specialized: larger morphotype (sailors) enable motility, and smaller morphotype (passengers) presumably facilitate infection. The analysis of local read alignments between the two samples reveals that both cercaria types have identical 18S, 28S, and 5.8S rRNA genes. Further phylogenetic analysis of these ribo-somal sequences indicates that our specimen belongs to the digenean family Acanthocolpidae, likely genus Pleorchis. This discovery provides a unique example and a novel insight into how morphologically and functionally heterogeneous individuals of the same species cooperate to build colonial organisms for the purpose of infection. This strategy bears resemblance to the cooperating castes of the same species found among insects.5</t>
  </si>
  <si>
    <t>Curr. Biol.</t>
  </si>
  <si>
    <t>+</t>
  </si>
  <si>
    <t>Yong, Russell Q-Y.; Martin, Storm B.; Smit, Nico J.</t>
  </si>
  <si>
    <t>A new species of Siphoderina Manter, 1934 (Digenea: Cryptogonimidae) infecting the Dory Snapper Lutjanus fulviflamma (Teleostei: Lutjanidae) from the east coast of South Africa</t>
  </si>
  <si>
    <t>GREAT-BARRIER-REEF; MARINE FISHES; HELMINTH-PARASITES; N. G.; HAEMULIDAE PERCIFORMES; HOST-SPECIFICITY; NOV DIGENEA; FRESH-WATER; TREMATODES; PLATYHELMINTHES</t>
  </si>
  <si>
    <t>Parasitological assessment of marine fishes at Sodwana Bay in the iSimangaliso Marine Protected Area on the east coast of South Africa revealed a new species of cryptogonimid trematode infecting the pyloric caeca of the Dory Snapper, Lutjanus fulviflamma (Forsskal) (Lutjanidae). The new species is morphologically consistent with the concept of the large genus Siphoderina Manter, 1934; its phylogenetic position within this genus was validated through molecular sequencing of the ITS2 and partial 28S ribosomal DNA sub-regions. We name this species Siphoderina nanan. sp. and comment on the current state of understanding for this genus of cryptogonimids.</t>
  </si>
  <si>
    <t>28S ITS2</t>
  </si>
  <si>
    <t>Syst. Parasitol.</t>
  </si>
  <si>
    <t>Article; Early Access</t>
  </si>
  <si>
    <t>Bouguerche, Chahinez; Huston, Daniel C.; Cribb, Thomas H.; Karlsbakk, Egil; Ahmed, Mohammed; Holovachov, Oleksandr</t>
  </si>
  <si>
    <t>Hidden in the fog: morphological and molecular characterisation of Derogenes varicus sensu stricto (Trematoda, Derogenidae) from Sweden and Norway, and redescription of two poorly known Derogenes species</t>
  </si>
  <si>
    <t>Derogenes varicus; cox1; Sweden; Derogenes minor; Derogenes ruber</t>
  </si>
  <si>
    <t>HELMINTH-PARASITES; DIGENEA; FISHES; WATERS; PLATYHELMINTHES; CLASSIFICATION; PHYLOGENY; RDNA</t>
  </si>
  <si>
    <t>Derogenes varicus (Muller, 1784) is widely reported as a trematode with exceptionally low host specificity and a wide, bipolar distribution. However, several recent studies have suggested that D. varicus represents a species complex and based on molecular evidence, four genetic lineages (labeled as DV1-4) have been designated within the D. varicus species complex. This possibility requires improved (ideally molecular) characterisation of specimens from the type-host (Salmo salar) and type-locality (off Denmark). During examination of trematode parasites of fish from Scandinavian and Arctic waters (Sweden and Norway), we found specimens of D. varicus in the stomach of Merlangius merlangus off the coast of Sweden, and in Gadus morhua off the coast of Sweden and Norway; we compared them to D. varicus from the type-host, the Atlantic salmon Salmo salar from Norway, to verify their conspecificity. Newly generated sequences (28S rDNA, ITS2 and cox1) of Scandinavian and Arctic specimens consistent with D. varicus all formed a single clade, DV1. 28S sequences of D. varicus from S. salar from Norway, i.e., close to the Danish type locality, clustered within the DV1 clade along with sequences of D. varicus from various hosts including Limanda limanda, G. morhua and Myoxocephalus scorpius from the White Sea and the Barents Sea (Russia), without any host-related structuring. We thus consider that the lineage DV1 represents D. varicus sensu stricto. Additionally, specimens from M. merlangus had a similar morphology and anatomy to those of D. varicus from L. limanda, G. morhua and M. scorpius from T. Odhner's collection, supporting the presence of a single species in the DV1 lineage designated herein as D. varicus sensu stricto. We redescribe D. varicus sensu stricto, add new morphological characters and provide morphometric data. We infer that D. varicus types DV2-4 all relate to separate species. We also revise type-specimens of Derogenes minor Looss, 1901 from the A. Looss collection in the Swedish Museum of Natural History and provide redescriptions of it and of the type-species of the genus, Derogenes ruber Luhe, 1900. In light of their morphological distinctiveness relative to D. varicus sensu stricto, we reinstate D. parvus Szidat, 1950 and D. fuhrmanni Mola, 1912.</t>
  </si>
  <si>
    <t>28S ITS2 Cox1</t>
  </si>
  <si>
    <t>Liu, Shuang; Liu, Yafang; Chen, Bin; Lu, Xinyan; Jiang, Dandan; Geng, Ling; Wang, Xuan; Peng, Kexin; Du, Chunhong; Ren, Tianguang; Yang, Xing</t>
  </si>
  <si>
    <t>The complete mitochondrial genome of Morishitium polonicum (Trematoda, Cyclocoelidae) and its phylogenetic implications</t>
  </si>
  <si>
    <t>Mitochondrial genome; Morishitium polonicum; Phylogenetic analyses; Cyclocoelidae</t>
  </si>
  <si>
    <t>AIR SAC; SEQUENCES; ORGANIZATION; INFECTION; STOSSICH; PROVINCE; DIGENEA; DEATH</t>
  </si>
  <si>
    <t>Trematodes can adversely impact the health and survival of wild animals. The trematode family Cyclocoelidae, which includes large digenean bird parasites, lacks molecular analysis, and reclassifications have not been supported. This study produced the first fully assembled and annotated mitochondrial genome sequence for the trematode Morishitium polonicum. The whole length of the M. polonicum (GenBank accession number: OP930879) mitogenome is 14083 bp, containing 22 transfer ribonucleic acids (tRNAs), 2 ribosomal RNAs (rRNAs, rrnL and rrnS), and a noncoding control section (D-loop) 13777 to 13854 bp in length. The 12 PCG areas have 3269 codons and a total length of 10053 bp, which makes up 71.38% of the mitochondrial genome's overall sequence. Most (10/12) of the PCGs that code for proteins begin with ATG, while the nad4L and nad1 genes have a GTG start codon. Phylogenetic analysis using the concatenated nucleotide sequences of 12 PCGs, and the ML tree analysis results showed that M. polonicum is more closely related to with Echinostomatidae and Fasciolidae, which indicates that the family Cyclocoelidae is more closely associated with Echinochasmidae. This study provides mtDNA information, and analysis of mitogenomic structure and evolution. Moreover, we aimed to understand the phylogenetic relationships of this fluke.</t>
  </si>
  <si>
    <t>Atopkin, D. M.; Semenchenko, A. A.; Solodovnik, D. A.; Ivashko, Y. I.</t>
  </si>
  <si>
    <t>A report on the complete mitochondrial genome of the trematode Azygia robusta Odhner, 1911, its new definitive host from the Russian Far East, and unexpected phylogeny of Azygiidae within Digenea, as inferred from mitogenome sequences</t>
  </si>
  <si>
    <t>Azygia robusta; Azygiidae; complete mitochondrial genome; phylogenetic relationships; next-generation sequencing</t>
  </si>
  <si>
    <t>CAUSATIVE AGENT; LUNG FLUKE; PLATYHELMINTHES; OPISTHORCHIIDAE; INFERENCE; SUPPORTS; ACCURATE</t>
  </si>
  <si>
    <t>New data on the complete mitochondrial genome of Azygia robusta (Azygiidae) were obtained by the next-generation sequencing (NGS) approach. The mitochondrial DNA (mtDNA) of A. robusta had a length of 13 857 bp and included 12 protein-coding genes, two ribosomal genes, 22 transfer RNA genes, and two non-coding regions. The nucleotide sequences of the complete mitochondrial genomes of two A. robusta specimens differed from each other by 0.12 +/- 0.03%. Six of 12 protein-coding genes demonstrated intraspecific variation. The difference between the nucleotide sequences of the complete mitochondrial genomes of A. robusta and Azygia hwangtsiyui was 26.95 +/- 0.35%; the interspecific variation of protein-coding genes between A. robusta and A. hwangtsiyui ranged from 20.5 +/- 0.9% (cox1) to 30.7 +/- 1.2% (nad5). The observed gene arrangement in the mtDNA sequence of A. robusta was identical to that of A. hwangtsiyui. Codon usage and amino acid frequencies were highly similar between A. robusta and A. hwangtsiyui. The results of phylogenetic analyses based on mtDNA protein-coding regions showed that A. robusta is closely related to A. hwangtsiyui (belonging to the same suborder, Azygiida) that formed a distinct early-diverging branch relative to all other Digenea. A preliminary morphological analysis of paratypes of the two azygiid specimens studied showed visible morphological differences between them. The specimen extracted from Sakhalin taimen (Parahucho perryi) was most similar to A. robusta. Thus, we here provide the first record of a new definitive host, P. perryi, for A. robusta and also molecular characteristics of the trematode specimens.</t>
  </si>
  <si>
    <t>J. Helminthol.</t>
  </si>
  <si>
    <t>Choudhary, Kirti; Ray, Shailendra; Agrawal, Nirupama; Shamsi, Shokoofeh</t>
  </si>
  <si>
    <t>Genetic characterization and phylogenetic relationships of Phyllodistomum parasites in Indian subcontinent: insights from freshwater fish and shrimp hosts</t>
  </si>
  <si>
    <t>Phyllodistomum; Internal transcribed spacer; Intra-specific variation; Metacercaria</t>
  </si>
  <si>
    <t>1899 DIGENEA GORGODERIDAE; PLATYHELMINTHES TREMATODA; RDNA; ULTRASTRUCTURE; CLINOSTOMIDAE; MORPHOLOGY; INFECTION; MEXICO; FLUKE; BRAUN</t>
  </si>
  <si>
    <t>Phyllodistomum is the large digenean group of fish parasites, with 25 species described so far in the Indian subcontinent. Here, we redescribed two adult species of Phyllodistomum (P. srivastava Rai 1964 and P. parorchium Jaiswal 1957) collected from freshwater fish Heteropneustes fossilis Bloch, 1974 and Glossogobius giuris Ham, 1822, respectively, and an unknown Phyllodistomum metacercaria from shrimp (Macrobrachium dayanum Henderson, 1893). These parasites were genetically characterized using 28S and first and second internal transcribed spacers (ITS1 and ITS2) regions of the nuclear ribosomal DNA and CoxI region of the mitochondrial (mt) DNA to establish the link between metacercaria and adult. Morphologically, both the unknown metacercaria in shrimp and adult Phyllodistomum srivastava in fish, resembled in terms of crenulated margin of hind body, arrangement of diagonal testes, bipartite seminal vesicle, and compact paired vitelline masses. The two adult parasite species, P. srivastava from P. parorchium, were different in terms of shape and size of the body, ratio of suckers, the absence of crenulated margin of hind body, a single chambered seminal vesicle, and deeply lobed paired vitelline masses, in the former species. Comparison of the 28S, ITS, and mtCoxI sequence data suggested P. srivastava and Phyllodistomum metacercaria belong to the same species, and supported the distinction between P. srivastava and P. parorchium. Exploring the potential impact of Phyllodistomum infection on host behaviour and health would be prospective areas for future research.</t>
  </si>
  <si>
    <t>28S ITS Cox1</t>
  </si>
  <si>
    <t>Martin, Storm Blas; De Silva, M. L. I.; Pathirana, Erandi; Rajapakse, R. P. V. J.</t>
  </si>
  <si>
    <t>Polyphyly of the Dinurinae Looss, 1907 (Digenea: Hemiuridae) and resurrection of the Mecoderinae Skrjabin &amp; Guschanskaja, 1954 based on novel collection of Tubulovesicula laticaudi Parukhin, 1969 from marine elapid snakes in Sri Lanka</t>
  </si>
  <si>
    <t>Hydrophis; Laticauda; Plerurinae; Brachyphallinae; Stomachicolinae; Musculovesiculinae</t>
  </si>
  <si>
    <t>N.-SP DIGENEA; HYDROPHITREMA-GIGANTICA SANDARS; RIBOSOMAL-RNA GENE; SEA-SNAKES; GASTROINTESTINAL HELMINTHS; LIFE-CYCLE; PHYLOGENETIC ANALYSIS; SQUAMATA SCINCIDAE; SERPENTES; TREMATODA</t>
  </si>
  <si>
    <t>With one exception, the only known hemiurid trematodes that do not use teleost fishes as definitive hosts instead occur in marine elapid snakes. These comprise six species across four genera and three subfamilies, and so presumably indicate at least three independent invasions of marine snakes from teleost fishes. Here, one of these taxa, Tubulovesicula laticaudi Parukhin, 1969 (= T. orientalis Chattopadhyaya, 1970 n. syn.) is reported from Sri Lanka, collected from Shaw's sea snake Hydrophis curtus (Shaw) (Elapidae: Hydrophiinae: Hydrophinii), the annulated sea snake H. cyanocinctus Daudin and the yellow sea snake H. spiralis (Shaw) off Nayaru in the Bay of Bengal, and from H. spiralis in Portugal Bay, Gulf of Mannar. Novel molecular data, for COI mtDNA and ITS2 and 28S rDNA, are the first for a species of Tubulovesicula Yamaguti, 1934. Nominally, Tubulovesicula belongs in the Dinurinae Looss, 1907, but in phylogenetic analyses based on 28S rDNA, our sequences for T. laticaudi resolved relatively distant from that for representatives of Dinurus Looss, 1907, the type-genus, rendering the subfamily polyphyletic. Tubulovesicula laticaudi resolved closest to data for the type-species of the Plerurinae Gibson &amp; Bray, 1979, but that subfamily is also polyphyletic. These findings lead us to re-evaluate an alternative classification considered by Gibson &amp; Bray (1979). We propose restricting the Dinurinae for forms with a permanent sinus-organ (Dinurus, Ectenurus Looss, 1907; Erilepturus Woolcock, 1935; Paradinurus Vigueras, 1958; Qadriana Bil-qees, 1971) and resurrect the Mecoderinae Skrjabin &amp; Guschanskaja, 1954 for forms with a temporary sinus-organ (Mecoderus Manter, 1940, Allostomachicola Yamaguti, 1958, Stomachicola Yamaguti, 1934 and Tubulovesicula).</t>
  </si>
  <si>
    <t>Parasitol. Int.</t>
  </si>
  <si>
    <t>Dutton, Haley R.; Bullard, Stephen A.; Kelly, Anita M.</t>
  </si>
  <si>
    <t>NEW GENUS AND SPECIES OF CYCLOCOELIDAE STOSSICH, 1902 (PLATYHELMINTHES: DIGENEA) INFECTING THE NASOPHARYNGEAL CAVITY OF CANADA GOOSE, BRANTA CANADENSIS (ANSERIFORMES: ANATIDAE) FROM WESTERN ALABAMA</t>
  </si>
  <si>
    <t>Alabama; Anativermis normdroneni; Branta canadensis; Canada goose; Cyclocoelidae; Morishitium; Plagiorchiidae; Trematoda; Typhlocoelida</t>
  </si>
  <si>
    <t>PHYLOGENY; TREMATODA; SCHISTOSOMATOIDEA; RIVER</t>
  </si>
  <si>
    <t>While surveying the parasites of birds associated with western Alabama aquaculture ponds, we collected several specimens of Anativermis normdroneni n. gen., n. sp. (Digenea: Cyclocoelidae) from the nasopharyngeal cavity of a Canada goose, Branta canadensis (Linnaeus, 1758) (Anseriformes: Anatidae). These flukes were heat killed and fixed in neutral buffered formalin for morphology or preserved in 95% ethanol for DNA extraction. Anativermis resembles Morishitium (Witenberg, 1928) by having testes that are spheroid with smooth margins and located in the posterior quarter of the body, an anterior testis that is lateral to the midline and abuts the respective cecum, a posterior testis that is medial (testes diagonal) and abuts the cyclocoel, a genital pore that is immediately postpharyngeal, and a vitellarium that is discontinuous posteriorly. The new genus differs from Morishitium and is unique among all other cyclocoelid genera by having the combination of a body that is broadest in the anterior body half, a posterior body end that is more sharply tapered than the anterior body end, an ovary that nearly abuts the posterior testis, a vitellarium that is asymmetrical and distributes from the area immediately posterior to the cecal bifurcation posteriad to approximately the level of the ovary, and uterine loops extending dorsolateral to the ceca and filling the space between the ceca and the respective body margin for nearly the entire body length. The new genus was recovered as a distinct lineage in separate 28S, 18S, and ITS2 phylogenetic analyses. This is the first report of a cyclocoelid infecting the Canada goose and of a cyclocoelid from Alabama.</t>
  </si>
  <si>
    <t>18S 28S ITS2</t>
  </si>
  <si>
    <t>J. Parasitol.</t>
  </si>
  <si>
    <t>Sokolov, Sergey G.; V. Shchenkov, Sergei; Khasanov, Fuat K.; Gordeev, Ilya I.</t>
  </si>
  <si>
    <t>The phylogenetic position of Maritrema afanassjewi Belopol'skaya, 1952 (Digenea, Plagiorchiida: Microphallidae), a parasite of the Ussuri brown bear, Ursus arctos lasiotus Gray, 1867 (Carnivora, Ursidae)</t>
  </si>
  <si>
    <t>Maritrema afanassjewi; parasite; Trematoda; Kuril Islands; Ussuri brown bear; Ursus arctos lasiotus</t>
  </si>
  <si>
    <t>BEAR URSUS-ARCTOS; N. SP DIGENEA; TREMATODA; MARINE; HELMINTHS; ECOLOGY; NICOLL; ALASKA; HOST; RDNA</t>
  </si>
  <si>
    <t>Adult digeneans of Maritrema afanassjewi Belopol'skaya, 1952 parasitize birds and mammals along the North Pacific coasts and were previously studied in terms of morphology. However, morphological features not supported by molecular character-ization are considered an insufficient tool for the identification of evolutionary lineages of microphallid digeneans. Here we provide the first data on the phylogenetic position of this species inferred from sequences of the 28S rRNA gene and the ITS2 locus of the nuclear DNA, as well as additional morphometric data. The trematodes were isolated from the intestine of the Ussuri brown bear (Ursus arctos lasiotus Gray, 1867) on Iturup Island (the southern Kuril Islands). This is the second record of M. afanassjewi in the brown bear. The phylogeny based on the 28S rRNA gene was poorly resolved for this parasite species. The anal-yses based on the ITS2 locus dataset showed that M. afanassjewi was a low-supported sister to Maritrema subdolum Jagerskiold, 1909.</t>
  </si>
  <si>
    <t>Can. J. Zool.</t>
  </si>
  <si>
    <t>Sokolov, Sergey G.; Ieshko, Evgeny P.; Lebedeva, Daria I.</t>
  </si>
  <si>
    <t>Resurrection of Diplostomum numericum Niewiadomska, 1988 (Digenea, Diplostomatoidea: Diplostomidae) Based on Novel Molecular Data from the Type-Host</t>
  </si>
  <si>
    <t>Diplostomum gavium; Alburnus alburnus; Rutilus rutilus; Scardinius erythrophthalmus; eye vitreous humor; cox1 mitochondrial DNA gene; molecular phylogeny</t>
  </si>
  <si>
    <t>FRESH-WATER FISHES; PLATYHELMINTHES DIGENEA; CRYPTIC DIVERSITY; CENTRAL ALBERTA; RAINBOW-TROUT; TREMATODES; SPECIFICITY; POPULATIONS; BARCODES; REVEALS</t>
  </si>
  <si>
    <t>Diplostomum is a taxonomically problematic genus of trematodes, with many members harmful at the metacercarial stage to fish in aquaculture. We found metacercariae in the eye vitreous humor of the rudd, Scardinius erythrophthalmus; the bleak, Alburnus alburnus; and the roach, Rutilus rutilus, in Karelia (Russia) and identified them as Diplostomum numericum based on a combination of morphological and ecological data. Previously, D. numericum was thought to be conspecific with Diplostomum gavium. However, our phylogenetic analysis based on the sequences of the cox1 mitochondrial DNA gene did not support this hypothesis. We demonstrated the conspecificity of D. numericum with the larval trematode Diplostomum sp. Lineage 3 of Blasco-Costa et al. (2014) from the eye vitreous humor of European salmonid and cyprinid fishes. Therefore, we resurrected the species D. numericum and identified Diplostomum sp. Lineage 3 of Blasco-Costa et al. (2014) as D. numericum. Finally, we hypothesized that D. numericum was, in fact, conspecific with Diplostomum colymbi and that the latter was distinct from D. gavium sensu stricto.</t>
  </si>
  <si>
    <t>Diversity-Basel</t>
  </si>
  <si>
    <t>Warren, Micah B.; Poddubnaya, Larisa G.; Zhokhov, Alexander E.; Reyda, Florian B.; Choudhury, Anindo; Bullard, Stephen A.</t>
  </si>
  <si>
    <t>REVISION OF SANGUINICOLA PLEHN, 1905 WITH REDESCRIPTION OF SANGUINICOLA VOLGENSIS (RASIN, 1929) MCINTOSH, 1934, DESCRIPTION OF A NEW SPECIES, PROPOSAL OF A NEW GENUS, AND PHYLOGENETIC ANALYSIS</t>
  </si>
  <si>
    <t>Taxonomy; Systematics; Revision; Fish blood fluke; Type species; Phylogenetics; Morphology; Large subunit ribosomal DNA; (28S)</t>
  </si>
  <si>
    <t>BLOOD FLUKES DIGENEA; FRESH-WATER FISHES; N. SP DIGENEA; GULF-OF-MEXICO; CARDICOLA SHORT; APOROCOTYLIDAE; PERCIFORMES; TREMATODA; HEART; ACIPENSERIFORMES</t>
  </si>
  <si>
    <t>Sanguinicola Plehn, 1905 comprises 26 species that collectively infect fishes from 8 orders (Cypriniformes, Characiformes, Siluriformes, Esociformes, Salmoniformes, Labriformes, Centrarchiformes, and Perciformes). Its revision is warranted because several species assigned to the genus could represent new genera, nucleotide sequences are wanting, many species have incomplete descriptions, and types for most species are missing or of poor quality. Herein, we emend Sanguinicola based on morphology and the first nucleotide-based phylogenetic analysis that includes multiple sequences from morphologically identified adult specimens. We describe Sanguinicola plehnae Warren and Bullard n. sp. from the heart of northern pike, Esox lucius Linnaeus, 1758 from Russia; provide supplemental observations of Sanguinicola volgensis (Rasin, 1929) McIntosh, 1934 from the heart of sabrefish (type species), Pelecus cultratus (Linnaeus, 1758) Berg, 1949 from Russia; describe Sanguinicola cf. volgensis from the heart of ide, Leuciscus idus (Linnaeus, 1758) Berg, 1949 from Russia; and describe Pseudosanguinicola occidentalis (Van Cleave and Mueller, 1932) Warren and Bullard n. gen., n. comb. from the heart of walleye, Sander vitreus (Mitchill, 1818) Bailey, Latta, and Smith, 2004 from eastern North America. Sanguinicola plehnae differs from its congeners by having lateral tegumental spines that total 118-122, are small (3% of body width), and protrude 2-3 mm from the tegument (lacking associated conical protrusion) as well as by having a large testis (.40% of body length). Sanguinicola volgensis differs from its congeners by having posteriorly directed lateral tegumental spines encased in a tegumental conical protrusion as well as by having an ovoid egg. Specimens of S. cf. volgensis differ from those of S. volgensis by having a body that is 5-63 longer than wide (vs. 2-33 in S. volgensis) and,90 lateral tegumental spines (vs. &gt;95). Pseudosanguinicola Warren and Bullard n. gen. differs from Sanguinicola by having densely transverse rows of lateral tegumental spines (vs. a single column of large spines). The phylogenetic analysis utilizing the large subunit ribosomal DNA (28S) failed to reject monophyly of Sanguinicola.</t>
  </si>
  <si>
    <t>Warren, Micah B.; Bullard, Stephen A.</t>
  </si>
  <si>
    <t>SYSTEMATIC REVISION OF THE FISH BLOOD FLUKES WITH DIAGNOSES OF CHIMAEROHEMECIDAE YAMAGUTI, 1971, ACIPENSERICOLIDAE N. FAM., SANGUINICOLIDAE POCHE, 1926, ELOPICOLIDAE N. FAM., AND APOROCOTYLIDAE ODHNER, 1912</t>
  </si>
  <si>
    <t>Fish; Blood fluke; Digenea; Taxonomy; Systematics</t>
  </si>
  <si>
    <t>GULF-OF-MEXICO; FORSTERI TREMATODA APOROCOTYLIDAE; 1953 DIGENEA APOROCOTYLIDAE; ENSIS-MACHA PHARIDAE; LIFE-CYCLE; BLUEFIN TUNA; PARACARDICOLOIDES-YAMAGUTII; INTERMEDIATE HOSTS; CARDICOLA SHORT; SIMPLEX ODHNER</t>
  </si>
  <si>
    <t>We herein morphologically diagnose the 5 natural groups of fish blood flukes and name them. Species of Chimaerohemecidae Yamaguti, 1971 infect chimeras, sharks, and rays (Chondrichthyes) and have C-shaped lateral tegumental spines and a non-sinusoidal testis or lack spines and have a sinusoidal testis. Species of Acipensericolidae n. fam. infect sturgeons and paddlefish (Acipenseriformes) and have a robust, bowl-shaped, pedunculate anterior sucker, lateral tegumental spines that are spike-like (not C shaped), an inverse U-shaped intestine (anterior ceca absent) with posterior ceca terminating near the excretory bladder, 6 testes (inter-cecal ovoid or oblong, lacking deep lobes; including 1 post-ovarian testis), a Laurer's canal, and a dextral common genital pore. Species of Sanguinicolidae Poche, 1926 infect primarily later-branching freshwater ray-finned fishes (Teleostei) and have a diminutive anterior sucker, a medial esophageal swelling (pouch), short, radial ceca of approximately equal length or short anterior ceca plus an elongate, dendritic posterior cecum, testis with appendix-like lateral lobes, no Laurer's canal, and separate or common genital pores. Species of Elopicolidae n. fam. infect ladyfishes, tarpons, and catadromous eels (Elopomorpha) and have a robust, bowl-shaped, pedunculate anterior sucker, lateral tegumental spines that are spike-like (can be lost in adult), short or indistinct anterior ceca, posterior ceca that terminate at level of the testis(es), a single testis or 2 testes, a Laurer's canal present or absent, and a sinistral common genital pore and atrium. Species of Aporocotylidae Odhner, 1912 primarily infect later-branching marine and estuarine ray-finned fishes (Teleostei) and have a spheroid anterior sucker with concentric rows of circumferential spines or the spheroid anterior sucker is lost in adults or adults have a diminutive anterior sucker, a sinuous esophagus lacking a pouch, an X- or H-shaped intestine having 4 ceca, long anterior ceca (or secondarily lost), smooth posterior ceca that extend posteriad in parallel with respective body margin and terminate near the posterior body end, testis(es) that lack appendix-like lateral lobes, no Laurer's canal, and a sinistral common genital pore or separate genital pores that are sinistral. Our 28S phylogeny recovered the fish blood flukes as monophyletic and each of the morphologically diagnosed families as monophyletic and sister to the remaining blood flukes infecting turtles and homeotherms. Acipensericolidae was recovered sister to the clade comprising Chimaerohemecidae thorn Sanguinicolidae and Elopicolidae thorn Aporocotylidae. The branching order and interrelationships of these families remains unsettled perhaps because of low taxon sampling among non-aporocotylids and extinction of intermediate taxa.</t>
  </si>
  <si>
    <t>species identification classification</t>
  </si>
  <si>
    <t>Sokolov, S. G.; Khasanov, F. K.; Lebedeva, Daria I. I.</t>
  </si>
  <si>
    <t>Phylogenetic assessment of some Palearctic Allocreadium spp. (Trematoda, Gorgoderoidea: Allocreadiidae)</t>
  </si>
  <si>
    <t>Allocreadium dogieli; Allocreadium isoporum; Allocreadium papilligerum; Allocreadium baueri; Molecular phylogeny</t>
  </si>
  <si>
    <t>CRASSUM WESENBERG-LUND; DIGENEA ALLOCREADIIDAE; SP-NOV; SYSTEMATIC POSITION; NEOTENICUM; CLARIFICATION; ECHINOSTOMA; AFFINITIES; MORPHOLOGY; DIVERSITY</t>
  </si>
  <si>
    <t>The genus Allocreadium is a group of digenetic trematodes whose adult representatives mainly parasitize the intestines of freshwater fishes. The aim of this research is to reconstruct the phylogeny of four Palearctic species of this genus, Allocreadium dogieli, Allocreadium isoporum, Allocreadium papilligerum, and Allocreadium sp. ex Oreoleuciscus potanini from Mongolia. The DNA sequences of the 28S rRNA gene and the rDNA ITS2 region were obtained and then analyzed for phylogenetic inference. The analysis is complemented with the morphological descriptions for all four species. Phylogenetic analyses show that the newly obtained isolate of A. isoporum appeared to be genetically similar to previously obtained isolates of A. isoporum. Allocreadium dogieli probably belongs to the same evolutionary lineage of Allocreadium as A. crassum, while A. papilligerum to the same evolutionary lineage as Alocreadium transversale ex Cobitis taenia from Lithuania, but the detailed species composition of these lineages requires further elucidation. Allocreadium sp. was genetically close to Allocreadium sp. ex P. phoxinus from Primorski Krai, Russia, and a group of these Allocreadium had a sister relationship with Allocreadium khankaiensis. Our findings contradict some recent hypotheses about the phylogeography of Allocreadium spp.</t>
  </si>
  <si>
    <t>Sokolov, Sergey G.; Shchenkov, Sergei, V; Khasanov, Fuat K.; Gordeev, Ilya I.</t>
  </si>
  <si>
    <t>N. SP DIGENEA; TREMATODA; MARINE; HELMINTHS; ECOLOGY; NICOLL; ALASKA; HOST; RDNA</t>
  </si>
  <si>
    <t>duplicate</t>
  </si>
  <si>
    <t>Diaz, Julia Ines; Capasso, Sofia; Gilardoni, Carmen; Lorenti, Eliana; Tkach, Vasyl V.; Cremonte, Florencia</t>
  </si>
  <si>
    <t>Complete life cycle of Parorchis trophoni sp. nov. (Digenea: Philophthalmidae) from the Southwestern Atlantic coast, Argentina, revealed by morphological and molecular data</t>
  </si>
  <si>
    <t>Calidris bairdii; Calidris fuscicollis; Host associations; Larus dominicanus; Molecular phylogeny; Patagonia</t>
  </si>
  <si>
    <t>GASTROPODA LITTORINIDAE; PARASITES; PLATYHELMINTHES; PHYLOGENY; TREMATODE; ACANTHUS; OUTBREAK</t>
  </si>
  <si>
    <t>The coastline of Argentine Patagonia in the Southwest Atlantic provides highly productive habitats for a variety of aquatic birds. Both resident birds and migratory birds coming for wintering from the high arctic tundra, converge in these wetlands for resting and feeding, which favours parasite transmission. In the course of helminth diversity survey in Patagonian birds, we found a new digenean species belonging to the genus Parorchis (Philophthalmidae). Herein, we describe its complete life cycle and provide the morphological description accompanied by DNA sequence data. Adult specimens were obtained from the resident Kelp Gull Larus dominicanus (Laridae), and Nearctic migratory shorebirds, the Baird's Sandpiper Calidris bairdii and the White-rumped Sandpiper Calidris fuscicollis (Scolopacidae). Rediae of the new species were found in the muricid gastropod Trophon geversianus (Muricidae), whose distribution is restricted to the intertidal and subtidal marine south coasts of Argentina and Chile. Sequences of complete ITS and partial 28S regions confirmed the conspecificity of the rediae from T. geversianus and adults specimens recovered from L. dominicanus and C. fuscicollis. Cercariae emerge from these molluscs and quickly encyst on the substrate including surfaces of the mollusc itself; shorebirds become infected by eating snails. We examine phylogenetic affinities of the new species using partial 28S sequences. Our analysis placed the new species in a clade with other Parorchis spp., which also use muricid gastropods as intermediate hosts. This study contributes to the knowledge of the diversity of marine trematodes in the subpolar region of South America.</t>
  </si>
  <si>
    <t>species identification LC</t>
  </si>
  <si>
    <t>28S ITS</t>
  </si>
  <si>
    <t>Polar Biol.</t>
  </si>
  <si>
    <t>Corner, Richard D.; Cribb, Thomas H.; Cutmore, Scott C.</t>
  </si>
  <si>
    <t>Rich but morphologically problematic: an integrative approach to taxonomic resolution of the genus Neospirorchis (Trematoda: Schistosomatoidea)</t>
  </si>
  <si>
    <t>Biodiversity; Transmission; Terebellidae; Life Cycle; Sea Turtle; Blood fluke</t>
  </si>
  <si>
    <t>TURTLES CHELONIA-MYDAS; BLOOD FLUKES DIGENEA; SEA-TURTLES; MOLECULAR ANALYSIS; HOST-SPECIFICITY; GREEN TURTLES; LIFE-CYCLE; SPIRORCHIIDAE; PHYLOGENY; TRICHOSOMOIDIDAE</t>
  </si>
  <si>
    <t>Neospirorchis Price, 1934 is a genus of blood flukes that infect the cardiovascular system, including vessels surrounding the nervous systems of marine turtles. Although the genus comprises just two named species, the available molecular data suggest substantial richness which has not yet been formally described. The lack of description of species of Neospirorchis is probably explained by their small, slender, elongate bodies, which allow them to infect numerous organs and vessels in their hosts, such as the heart and peripheral vessels of nervous system, endocrine organs, thymus, mesenteric vessels, and gastrointestinal submucosa. This morphology and site of infection means that collecting good quality, intact specimens is generally difficult, ultimately hampering the formal description of species. Here we supplement limited morphological samples with multi-locus genetic data to formally describe four new species of Neospirorchis infecting marine turtles from Queensland, Australia and Florida, USA; Neospirorchis good-manorum n. sp. and Neospirorchis deburonae n. sp. are described from Chelonia mydas, Neospirorchis stacyi n. sp. is described from Caretta caretta, and Neospirorchis chapmanae n. sp. from Ch. mydas and Ca. caretta. The four new species are delineated from each other and the two known species based on the arrangement of the male and female reproductive organs, on the basis of cytochrome c oxidase subunit 1 (cox1), internal transcribed spacer 2 (ITS2), and 28S ribosomal DNA (rDNA) molecular data, site of infection, and host species. Molecular evidence for three further putative, presently undescribable, species is also reported. We propose that this integrated characterisation of species of Neospirorchis, based on careful consideration of host, molecular and key morphological data, offers a valuable solution to the slow rate of descriptions for this important genus. We provide the first known life cycle data for Neospirorchis in Australian waters, from Moreton Bay, Queensland; consistent with reports from the Atlantic, sporocysts were collected from a terebellid polychaete and genetically matched to an unnamed species of Neospirorchis infecting Ch. mydas from Queensland and Florida. (C) 2023 The Authors. Published by Elsevier Ltd on behalf of Australian Society for Parasitology. This is an open access article under the CC BY license (http://creativecommons.org/licenses/by/4.0/).</t>
  </si>
  <si>
    <t>Int. J. Parasit.</t>
  </si>
  <si>
    <t>Tookhy, Nazir Ahmad; Isa, Nur Mahiza Md; Mansor, Rozaihan; Rahaman, Yasmin Abd; Ahmad, Nur Indah; Bui, Dung Thi; Idris, Lokman Hakim; Hamzah, Noor Hazfalinda; Zulkifli, Norhadila</t>
  </si>
  <si>
    <t>Morphological and molecular identification of lymnaeid snail and trematodes cercariae in different water bodies in Perak, Malaysia</t>
  </si>
  <si>
    <t>Water bodies; Cox1; ITS2; Lymnaea snail; Trematode cercariae; Perak Malaysia</t>
  </si>
  <si>
    <t>FRESH-WATER; PHYLOGENETIC TRENDS; FASCIOLA-HEPATICA; CENTRAL-EUROPE; LIVER FLUKE; INFECTIONS; GASTROPODA; DIGENEA; PREVALENCE; HOST</t>
  </si>
  <si>
    <t>Lymnaeid snails play a crucial role in the transmission of trematode cercariae as an intermediate host that can infect humans, ruminants like buffalo, and other animals, resulting in serious economic losses. The purpose of the study was to identify the morphological and molecular characteristics of snails and cercariae collected from water bodies near buffalo farms that were integrated with palm oil in Perak, Malaysia. The presence or absence of snails in 35 water bodies was examined via cross-sectional study. From three marsh wetlands, 836 lymnaeid snails were gathered in total. Each snail's shell was morphologically identified to determine its family and species. The cercarial stage inside each snail's body was observed using the crushing method and trematode cercariae types were determined. In addition, the target gene Cytochrome c oxidase subunit 1 (Cox1) and the ribosomal internal transcribed spacer 2 (ITS2) region were used to identify the snail species and cercarial types according to the species level. The findings indicated that the collected snails belong to the family lymnaeidae and Radix rubiginosa species. In snails, the cercarial emergence infection rate was 8.7%. Echinostome, xiphidiocercariae, gymnocephalous, brevifurcate-apharyngeate distome cercariae (BADC), and longifurcate-pharyngeal monostome cercariae (LPMC) are the five morphological cercarial types that were observed. The cercariae were identified using morphological and molecular techniques, and they are members of the four families which are Echinostomatidae, Plagiorchiidae, Fasciolidae, and Schistosomatidae. Interestingly, this is the first study on R. rubiginosa and several trematode cercariae in Perak water bodies near buffalo farms that are integrated with palm oil. In conclusion, our research shown that a variety of parasitic trematodes in Perak use R. rubiginosa as an intermediate host.</t>
  </si>
  <si>
    <t>Cutmore, Scott C.; Littlewood, D. Timothy J.; Arellano-Martinez, Marcial; Louvard, Clarisse; Cribb, Thomas H.</t>
  </si>
  <si>
    <t>Evidence that a lineage of teleost-infecting blood flukes (Aporocotylidae) infects bivalves as intermediate hosts</t>
  </si>
  <si>
    <t>Aporocotylidae; Life cycle; Bivalvia; Elopicola; Diplostomida; Schistosomatoidea</t>
  </si>
  <si>
    <t>N. SP DIGENEA; TRICHOBILHARZIA TREMATODA SCHISTOSOMATIDAE; ENSIS-MACHA PHARIDAE; PACIFIC BLUEFIN TUNA; GULF-OF-MEXICO; LIFE-CYCLE; PARACARDICOLOIDES-YAMAGUTII; CARDICOLA-FORSTERI; WOODS-HOLE; GENUS</t>
  </si>
  <si>
    <t>The family Aporocotylidae is recognized as having the widest intermediate host usage in the Digenea. Currently, intermediate host groups are clearly correlated with definitive host groups; all known life cycles of marine teleost-infecting aporocotylids involve polychaetes, those of freshwater teleostinfecting aporocotylids involve gastropods, and those of chondrichthyan-infecting aporocotylids involve bivalves. Here we report the life cycle for a marine elopomorph-infecting species, Elopicola bristowi Orelis-Ribeiro &amp; Bullard in Orelis-Ribeiro, Halanych, Dang, Bakenhaster, Arias &amp; Bullard, 2017, as infecting a bivalve, Anadara trapezia (Deshayes) (Arcidae), as the intermediate host in Moreton Bay, Queensland, Australia. The cercaria of E. bristowi has a prominent finfold, distinct anterior and posterior widenings of the oesophagus, a tail with symmetrical furcae with finfolds, and develops in elongate to oval sporocysts. We also report molecular data for an unmatched aporocotylid cercaria from another bivalve, Megapitaria squalida (G. B. Sowerby I) (Veneridae), from the Gulf of California, Mexico, and six unmatched cercariae from a gastropod, Posticobia brazieri (E. A. Smith) (Tateidae), from freshwater systems of southeast Queensland, Australia. Phylogenetic analyses demonstrate the presence of six strongly-supported lineages within the Aporocotylidae, including one of elopomorph-infecting genera, Elopicola Bullard, 2014 and Paracardicoloides Martin, 1974, now shown to use both gastropods and bivalves as intermediate hosts. Of a likely 14 aporocotylid species reported from bivalves, six are now genetically characterised. The cercarial morphology of these six species demonstrates a clear distinction between those that infect chondrichthyans and those that infect elopomorphs; chondrichthyan-infecting aporocotylids have cercariae with asymmetrical furcae that lack finfolds and develop in spherical sporocysts whereas those of elopomorph-infecting aporocotylids have symmetrical furcae with finfolds and develop in elongate sporocysts. This morphological correlation allows predictions of the host-based lineage to which the unsequenced species belong. The Aporocotylidae is proving exceptional in is propensity for major switches in intermediate host use, with the most parsimonious interpretation of intermediate host distribution implying a minimum of three host switches within the family. Crown Copyright &amp; COPY; 2022 Published by Elsevier Ltd on behalf of Australian Society for Parasitology. All rights reserved.</t>
  </si>
  <si>
    <t>Ramilo, A.; Abollo, E.; Pascual, S.</t>
  </si>
  <si>
    <t>Molecular characterization of Maccallumtrema xiphiados (Trematoda: Azygiida) and Molicola sp. (Cestoda: Trypanorhyncha) infecting commercial frozen slices of Atlantic swordfish</t>
  </si>
  <si>
    <t>Xiphias gladius; Fish parasites; rDNA molecular characterization; Phylogenetic analysis</t>
  </si>
  <si>
    <t>METAZOAN PARASITES; 1ST RECORD; GLADIUS; PHYLOGENY; PLATYHELMINTHES; CLASSIFICATION; EVOLUTION; ANTIBODY; ECOLOGY; DIGENEA</t>
  </si>
  <si>
    <t>Muscle gross lesions, associated to parasites, were routinely found during self-inspection in a Spanish fish plant processing Atlantic swordfish. To determine the taxonomic status of these parasites, molecular analysis was performed based on 18S, ITS1, 5.8S, ITS2 and 28S rDNA sequences, obtaining a consensus sequences of 4581 bp for the cestode and 4200 bp for the trematode. Taxonomic affiliation was determined by phylogenetic analysis of combined SSU + LSU rDNA regions using maximum likelihood models. Molecular characterization allows us to identify the trematode Maccallumtrema xiphiados and the cestode Molicola sp. infecting the musculature of the Atlantic swordfish. Both parasites are responsible of significant economic loss to fish industry due to commercial rejection of parasitized products.</t>
  </si>
  <si>
    <t>18S 28S ITS</t>
  </si>
  <si>
    <t>Int. J. Food Microbiol.</t>
  </si>
  <si>
    <t>Assis, Jordana C. A.; Pinto, Hudson A.</t>
  </si>
  <si>
    <t>Biomphalaria straminea as an Intermediate Host of a Renal Trematode Species of the Genus Tanaisia (Trematoda: Eucotylidae) in Brazil</t>
  </si>
  <si>
    <t>Biomphalaria straminea; Eucotylids; Mollusk infection; Tanaisia sp; Integrative taxonomy</t>
  </si>
  <si>
    <t>PHYLOGENY; SKRJABIN; DIGENEA</t>
  </si>
  <si>
    <t>PurposeEucotylid trematodes are parasites of the urinary system of birds with a cosmopolitan distribution. Despite the importance of these flukes, fundamental aspects of their biology, such as intermediate hosts and larval morphology, are poorly known. Herein, the potential involvement of aquatic mollusks in the transmission of a species of Tanaisia is reported for the first time.MethodsDuring the search of non-emergent larval stages of trematodes in mollusks collected from an urban waterbody from Brazil in February of 2021, 1 out of 18 specimens (5.5%) of Biomphalaria straminea was found harboring sporocysts, cercariae and encysted metacercariae morphologically compatible with those described for eucotylid species. Sequences generated for 28S, ITS-2, and cox1 molecular markers were compared with sequences available in GenBank and subjected to phylogenetic analyses.ResultsMolecular analyses revealed parasite affiliation with members of the genus Tanaisia, given it groped in a strongly supported clade with species of this genus included in the 28S phylogenetic tree. The larvae tentatively identified as Tanaisia sp. can be conspecific with an unpublished isolate of Tanaisia valida found in birds in South Brazil (100% similarity in 28S and ITS-2).ConclusionBiomphalaria straminea is reported as a natural host of a species of Tanaisia for the first time. This finding highlights the possibility, so far unknown, of transmission of species of the family Eucotylidae in aquatic environments.</t>
  </si>
  <si>
    <t>Acta Parasitolog.</t>
  </si>
  <si>
    <t>Akramova, F.; Shakarbaev, U.; Arepbaev, I.; Yorkulov, Z.; Ravshanova, A.; Saidova, S.; Azimov, D.</t>
  </si>
  <si>
    <t>Schistosomatidae from the trematode fauna of aquatic and semi-aquatic birds in Uzbekistan</t>
  </si>
  <si>
    <t>cercariae; molluscs; intermediate hosts; definitive hosts; cercariosis; Bilharziella; Trichobilharzia; Ornithobilhar-zia; Dendritobilharzia; Gigantobilharzia</t>
  </si>
  <si>
    <t>HETEROBILHARZIA-AMERICANA INFECTION; CERCARIAL DERMATITIS; AVIAN SCHISTOSOMES; PLATYHELMINTHES; PHYLOGENY; PARASITE; DIGENEA; HOST</t>
  </si>
  <si>
    <t>The article discusses the infection of wetland birds in Uzbekistan with the trematodes Schistosomatidae Stiles et Hassall, 1898. The research covered 282 individuals from the main groups of birds represented by the orders Pelecaniformes, Ciconi-formes, Anseriformes, Gruiformes, Podicipediformes and Charadriiformes. The Schistosomatidae fauna of Uzbekistan includes 13 species: Bilharziella polonica (Kowalewsky, 1895), Trichobilharzia ocellata (La Valette, 1854), T. filiformis (Szidat, 1938), T. kowalewskii (Ejsmont, 1929), T. tatianae (Spasskaja, 1953),Macrobilharzia macrobilharzia Trawassos, 1923, Ornithobilharzia canaliculata (Rudolphi, 1819), O. baeri Fain, 1955, Dendritobilharzia pulverulenta (Braun, 1901), D. loossi Skrjabin, 1924, D. anatinarum Cheatum, 1941, Gigantobilharzia acotylea Odhner, 1910 and Gigantobilharziella monocotylea (Szidat, 1930). Pre-dominant are representatives of the genera Trichobilharzia and Dendritobilharzia. The species composition of Schistosomatidae is most diverse in birds from the lower reaches of the Amu Darya, where a high rate of infection with larvae of some of these trema-todes was also recorded in aquatic molluscs. 11 species of molluscs were registered in the studied regions: Galba truncatula (Mul-ler, 1774), Stagnicola corvus (Gmelin, 1791), Radix auricularia (Linnaeus, 1758), Lymnaea stagnalis (Linnaeus, 1758), Physa fontinalis (Linnaeus, 1758), Physella acuta (Draparnaud, 1805), Planorbis planorbis (Linnaeus, 1758), P. tangitarensis Germain, 1918, Anisus spirorbis (Linnaeus, 1758), Gyraulus albus (Muller, 1774), Melanoides kainarensis Starobogatov et Izzatullaev, 1980, from the families Lymnaeidae (4 species), Planorbidae (4 species), Physidae (2 species) and Thiaridae (1 species). They are identified as intermediate hosts of Schistosomatidae and were infected with 7 species of flukes. The total rate of infection with larval stages of Schistosomatidae in molluscs was about 2.0%. The highest infection rate was observed in Melanoides kainarensis - 5.3%. Morpho-biological indicators for mature forms ofB. polonica from different bird species (Anas platyrhynchos and Oxyura leucocephala) were confirmed by molecular genetic studies. The study identified foci of birds' infection with Schistosomatidae and the occurrence of human cercarial dermatitis.</t>
  </si>
  <si>
    <t>ITS</t>
  </si>
  <si>
    <t>Biosyst. Diversity</t>
  </si>
  <si>
    <t>Barata, Sibel Dogan; Dorucu, Mustafa; Saglam, Naim; Gurses, Murad; Otlu, Onder</t>
  </si>
  <si>
    <t>Molecular Diversity of Diplostomum spathaceum (Digenea: Diplostomidae) on the Capoeta umbla and Cyprinus carpio (Cypriniformes) Using Mitochondrial DNA Barcode</t>
  </si>
  <si>
    <t>Fish eyes parasites; Diplostomum spathaceum; Cytochrome c oxidase subunit I (COX1); Genetic variation; Biodiversity</t>
  </si>
  <si>
    <t>FRESH-WATER FISH; DAM LAKE; L. 1758; EYES; CATARACTS; PARASITES; BURSA; SPP.; METACERCARIAE; MORTALITY</t>
  </si>
  <si>
    <t>Diplostomid trematodes (Digenea) include a wide and diverse group of common digeneans. Diplostomid larval stages are significant pathogens that may exert grave effects on both natural fish and aquaculture populations. Diplostomum species, which use fish as a second intermediate host, is one of the most common trematode species, which affects the fish welfare negatively with the formation of cataracts by settling in the eye. This study is determined the molecular characterization of Diplostomum parasite in Cyprinus carpio and Capoeta umbla for the first time from Turkey, based on the mitochondrial COX1 sequence data. Diplostomum samples were determined as Diplostomum spathaceum according to the phylogenetic trees created in the light of the morphological and COX1 sequence data. Sequence results matched similar to 98-100% with D. spathaceum as a result of blast analysis. It was defined that this parasite was represented by three different haplotypes in Turkey. As a result of haplotype analysis performed on a total of 162 isolates in GenBank and obtained in this study, 40 polymorphic regions and 58 haplotypes were determined. This haplotype network had arranged within a star-like configuration with a main central haplotype. This shows that the variation within D. spathaceum species is quite high. The mean abundance, mean intensity, and prevalence of the parasite in C. carpio were 8.29 (5.80-11.24), 10.91 +/- 9.37 (1-39), and 76%, respectively. In the C umbla, mean abundance, mean intensity, and prevalence were calculated as 11.54 (10.16-12.92), 14.07 +/- 16.59 (1-67), and 82%, respectively.</t>
  </si>
  <si>
    <t>Turk. J. Fish. Quat. Sci.</t>
  </si>
  <si>
    <t>Beveridge, Ian</t>
  </si>
  <si>
    <t>Gastrointestinal helminth parasites of the grey kangaroos, Macropus fuliginosus and M. giganteus</t>
  </si>
  <si>
    <t>grey kangaroos; helminth; host species; Macropus fuliginosus; Macropus giganteus; parasite</t>
  </si>
  <si>
    <t>MACROPOSTRONGYLOIDES YAMAGUTI; NEMATODA TRICHOSTRONGYLINA; AUSTRALASIAN MONOTREMES; FILARIOID NEMATODES; TAXONOMIC REVISION; GENETIC-VARIATION; MARSUPIALS; COMMUNITIES; WALLABIES; REDESCRIPTION</t>
  </si>
  <si>
    <t>The helminth parasites of Macropus fuliginosus and Macropus giganteus are reported based on examination of a total of 285 animals extending, for the first time, across the entire geographical range of both species and including, where possible, data from previous regional studies. A total of 64 species of helminths was found including 42 species of strongyloid nematodes in the stomach, seven species of trichostrongyloid nematodes in the pylorus and small intestine and seven species of nematodes in the terminal ileum and large intestine, one species of spirurid nematode in the stomach and six species of cestodes and one species of trematode. Forty-three species were encountered in both M. fuliginosus and M. giganteus. The helminth communities of the two kangaroo species exhibited a similarity of 85.4% based on all helminth species encountered or 91.4% if only the species specific to grey kangaroos were considered. Interchange of helminths between the two species of kangaroos revealed several different patterns with instances both of transfer and lack of transfer in areas of host sympatry as well as transfers beyond the zone of sympatry. The findings are discussed in relationship to the phylogeography of the host species.</t>
  </si>
  <si>
    <t>n</t>
  </si>
  <si>
    <t>Aust. J. Zool.</t>
  </si>
  <si>
    <t>Cana-Bozada, Victor; Robinson, Mark W.; Hernandez-Mena, David, I; Morales-Serna, Francisco N.</t>
  </si>
  <si>
    <t>Exploring Evolutionary Relationships within Neodermata Using Putative Orthologous Groups of Proteins, with Emphasis on Peptidases</t>
  </si>
  <si>
    <t>Platyhelminthes; monogenea; trematoda; cestoda; phylogenomic; parasites</t>
  </si>
  <si>
    <t>MULTIPLE SEQUENCE ALIGNMENT; PHYLOGENETIC ANALYSIS; MONOGENEA PLATYHELMINTHES; SERINE PROTEASES; SIGNAL PEPTIDES; S2 SUBSITE; TREE; SELECTION; TOOL; PREDICTION</t>
  </si>
  <si>
    <t>The phylogenetic relationships within Neodermata were examined based on putative orthologous groups of proteins (OGPs) from 11 species of Monogenea, Trematoda, and Cestoda. The dataset included OGPs from BUSCO and OMA. Additionally, peptidases were identified and evaluated as phylogenetic markers. Phylogenies were inferred using the maximum likelihood method. A network analysis and a hierarchical grouping analysis of the principal components (HCPC) of orthologous groups of peptidases were performed. The phylogenetic analyses showed the monopisthocotylean monogeneans as the sister-group of cestodes, and the polyopisthocotylean monogeneans as the sister-group of trematodes. However, the sister-group relationship between Monopisthocotylea and Cestoda was not statistically well supported. The network analysis and HCPC also showed a cluster formed by polyopisthocotyleans and trematodes. The present study supports the non-monophyly of Monogenea. An analysis of mutation rates indicated that secreted peptidases and inhibitors, and those with multiple copies, are under positive selection pressure, which could explain the expansion of some families such as C01, C19, I02, and S01. Whilst not definitive, our study presents another point of view in the discussion of the evolution of Neodermata, and we hope that our data drive further discussion and debate on this intriguing topic.</t>
  </si>
  <si>
    <t>NGS proteomics</t>
  </si>
  <si>
    <t>orthologous proteases</t>
  </si>
  <si>
    <t>Trop. Med. Infect. Dis.</t>
  </si>
  <si>
    <t>Kremnev, Georgii; Gonchar, Anna; Uryadova, Alexandra; Krapivin, Vladimir; Skobkina, Olga; Gubler, Arseniy; Krupenko, Darya</t>
  </si>
  <si>
    <t>No Tail No Fail: Life Cycles of the Zoogonidae (Digenea)</t>
  </si>
  <si>
    <t>cercariae; metacercariae; Zoogonidae; Pseudozoogonoides subaequiporus; Zoogonoides viviapus; Buccinidae; life cycles; evolution; White Sea</t>
  </si>
  <si>
    <t>SYSTEMATIC POSITION; PHYLOGENETIC ANALYSIS; TREMATODA ZOOGONIDAE; MOLECULAR PHYLOGENY; HELMINTH-PARASITES; SCOTIAN SHELF; PLATYHELMINTHES; CERCARIAE; HISTORY; HOST</t>
  </si>
  <si>
    <t>The Zoogonidae is the only digenean family where known cercariae lack the tail but actively search for the second intermediate host. However, the data on the zoogonid life cycles are scarce. In the present study, we elucidated and verified life cycles of the Zoogonidae from the White Sea. Using rDNA data, we showed that Pseudozoogonoides subaequiporus utilizes gastropods from the family Buccinidae as the first intermediate host and protobranch bivalves as the second one. This life cycle can be facultatively truncated: some cercariae of P. subaequiporus encyst within the daughter sporocysts. Molecular data also confirmed previous hypotheses on Zoogonoides viviapus life cycle with buccinid gastropods acting as the first intermediate hosts, and annelids and bivalves as the second intermediate hosts. We demonstrated the presence of short tail primordium in the developing cercariae of both species. Based on the reviewed and our own data, we hypothesize that the emergence of tailless cercariae in the evolution of the Zoogonidae is linked to the switch to non-arthropod second intermediate hosts, and that it possibly happened only in the subfamily Zoogoninae. Basally branching zoogonids have retained the ancestral second intermediate host and might have also retained the tail.</t>
  </si>
  <si>
    <t>LC</t>
  </si>
  <si>
    <t>Zuidema, Sarah R.; de Buron, Isaure; Kingsley-Smith, Peter R.; Hill-Spanik, Kristina M.; Fanani, Natalia; Kendrick, Michael R.</t>
  </si>
  <si>
    <t>Ontogenetic and spatial variability in parasite communities of white shrimp Penaeus setiferus (Decapoda: Penaeidae)</t>
  </si>
  <si>
    <t>Apostomatida; parasite interactions; Rhabditida; shrimp health; shrimp life history; Trypanorhyncha</t>
  </si>
  <si>
    <t>LITOPENAEUS-SETIFERUS; GREGARINES APICOMPLEXA; MOLECULAR PHYLOGENY; LONG-TERM; MORPHOLOGY; TEMPERATURE; HELMINTH; DISEASE; HOST; INVERTEBRATES</t>
  </si>
  <si>
    <t>Understanding the combined effects of multi-parasite infections on their hosts is necessary for documenting parasite impacts and is particularly important for developing effective manage-ment strategies for economically important organisms. The white shrimp Penaeus setiferus supports important recreational and commercial fisheries along the southeastern and Gulf coasts of the United States and occupies an important ecological niche in estuarine and offshore habitats throughout these regions. The goal of this study was to identify and assess ontogenetic and spatial variation in white shrimp parasite communities and their relation to shrimp health. We used a series of trawl surveys in tidal creek and open water habitats of an estuary in the southeastern USA to collect and identify parasites of white shrimp using morphological and DNA sequencing techniques. Parasite communities in white shrimp were composed of organisms belonging to 6 classes: Conoidasida (gregarines), Oligohymenophorea (apostome and sessilid ciliates), Microsporea (meiodihaplophasids), Chromadorea (rhabditids), Cestoda (cyclophyllideans, lecanocephalideans and trypanor-hynchs) and Trematoda (plagiorchiids). Parasite communities differed significantly among white shrimp life stages and localities. Furthermore, the health condition known as black gill occurred in some shrimp and was significantly related to parasite community structure. Infection metrics for the apostome ciliate Hyalophysa lynni, the trypanorhynch larvae Prochristianella sp. and the rhabditid larvae Hysterothylacium sp. were significantly different between shrimp exhibiting and not exhibiting black gill. These results highlight the import-ance of understanding parasite communities and the potential interactive effects of multiple parasite infections on shrimp health.</t>
  </si>
  <si>
    <t>community ecology</t>
  </si>
  <si>
    <t>Galaktionov, Kirill V.; Solovyeva, Anna I.; Blakeslee, April M. H.; Skirnisson, Karl</t>
  </si>
  <si>
    <t>Overview of renicolid digeneans (Digenea, Renicolidae) from marine gulls of northern Holarctic with remarks on their species statuses, phylogeny and phylogeography</t>
  </si>
  <si>
    <t>Life cycle; Littorina; marine gulls; molecular phylogeny; phylogeography; Renicola keimahuri; Renicola parvicaudatus; Renicolidae; Rhodometopa cercariae</t>
  </si>
  <si>
    <t>CALIFORNIA HORN SNAIL; LIFE-CYCLE; GASTROPODA LITTORINIDAE; TREMATODE PARASITES; MOLECULAR PHYLOGENY; DNA; PLATYHELMINTHES; CERCARIAE; PATTERNS; MOLLUSKS</t>
  </si>
  <si>
    <t>Renicolid digeneans parasitize aquatic birds. Their intramolluscan stages develop in marine and brackish-water gastropods, while metacercariae develop in molluscs and fishes. The sys-tematics of renicolids is poorly developed, their life cycles are mostly unknown, and the sta-tuses of many species require revision. Here, we establish based on integrated morphological and molecular data that adult renicolids from gulls Larus argentatus and Larus schistisagus and sporocysts and cercariae of Cercaria parvicaudata from marine snails Littorina spp. are life-cycle stages of the same species. We name it Renicola parvicaudatus and synonymized with it Renicola roscovitus. An analysis of the cox1 gene of R. parvicaudatus from Europe, North America and North Asia demonstrates a low genetic divergence, suggesting that this species has formed quite recently (perhaps during last glacial maximum) and that interregio-nal gene flow is high. In Littorina saxatilis and L. obtusata from the Barents Sea, molecular analysis has revealed intramolluscan stages of Cercaria littorinae saxatilis VIII, a cryptic spe-cies relative to R. parvicaudatus. In the molecular trees, Renicola keimahuri from L. schistisa-gus belongs to another clade than R. parvicaudatus. We show that the species of this clade have cercariae of Rhodometopa group and outline morphological and behavioural transfor-mations leading from xiphidiocercariae to these larvae. Molecular analysis has revealed 3 main phylogenetic branches of renicolids, differing in structure of adults, type of cercariae and host range. Our results elucidate the patterns of host colonization and geographical expansion of renicolids and pave the way to the solution of some long-standing problems of their classification.</t>
  </si>
  <si>
    <t>Malsawmtluangi, Chenkual</t>
  </si>
  <si>
    <t>A new species of Prosorhynchoides Dollfus, 1929 (Digenea: Bucephalidae) from Xenentodon cancila Hamilton, 1822 in Mizoram, Northeast India</t>
  </si>
  <si>
    <t>Freshwater fish; Helminths; Biodiversity hotspot; Integrated taxonomy; Ultrastructure; New species</t>
  </si>
  <si>
    <t>FRESH-WATER FISHES; N. SP; PLATYHELMINTHES; TREMATODES; PHYLOGENY; NUCLEAR</t>
  </si>
  <si>
    <t>Prosorhynchoides aspinosus n. sp., a new species of digenean trematode, is described based on morphological, ultrastructural and molecular data from the freshwater fish, Xenentodon cancila Hamilton, 1822, of Tuikum and Tuirial river in Mizoram, Northeast India. It differs from its congeners in the absence of tegumental spines and the length of cirrus sac. These unique morphological characteristics were further supported by the ultrastructural data showing distinct knob-like protrusions in the tegument. Each knob-like protrusion is without cutting plates or spines and appears granulated at higher magnification. The molecular data analyses, along with the sequences of other Prosorhynchoides available in the Genbank, using internal transcribed spacer 2 and 28S rDNA revealed a gap of 4% K2P (Kimura 2 parameter) distance with its closest congener, P. karvei, confirming the novelty of the species, and thus, clearly differentiates the new species from all other valid Prosorhynchoides spp.</t>
  </si>
  <si>
    <t>Atopkin, Dmitry M.; Ivashko, Yana I.; Besprozvannykh, Vladimir V.; Zhokhov, Alexandr E.</t>
  </si>
  <si>
    <t>New species of Asymphylodorinae Szidat, 1943 (Digenea: Lissorchiidae), fish parasites from the East Asian Region: morphological and molecular data</t>
  </si>
  <si>
    <t>Asymphylodora; Asymphylodorinae; Asymphylotrema; East Asian Region; fish parasites; Lissorchiidae; Parasymphylodora; 28S</t>
  </si>
  <si>
    <t>LIFE-CYCLE; TREMATODA; PHYLOGENY; DIVERSITY; SNAIL</t>
  </si>
  <si>
    <t>We generated new morphological and molecular data on some trematodes of the family Lissorchiidae from fish from the south of the Russian Far East. Four new species, including two species previously considered Parasymphylodora japonica and P. markewitschi in the Far East, were established on the basis of molecular data and morphological characteristics of adult worms and metacercariae. Molecular phylogenetic analysis based on partial 28S rDNA sequences showed that the family Asymphylodorinae was monophyletic, while the family Lissorchiinae was polyphyletic within the Lissorchiidae, confirming the results of previous studies on this family. All asymphylodorine trematodes from our phylogenetic analysis were sorted into several groups, which differ from each other at the intergeneric level by molecular data but could not be confidently delimited based on morphological characteristics. For this reason, we consider all trematodes from Asymphylodorinae within two existing genera, Parasymphylodora and Asymphylodora, both sensu lato. The first molecular data were generated for Asymphylotrema macrocetabulum, the type species of the genus.http://zoobank.org/urn:lsid:zoobank.org:E2800CDB-D2EF-4DA3-8912-07BFBE47E1E0</t>
  </si>
  <si>
    <t>Syst. Biodivers.</t>
  </si>
  <si>
    <t>Sokolov, Sergey G.; Khrustalev, Alexander V.; Greenwood, Spencer J.; Gray, Caitlyn N.; Robbins, William T.; Jones, Megan E. B.; Voropaeva, Ekaterina L.; Kalmykov, Alexander P.; Dzhamirzoev, Gadzhibek S.; Atopkin, Dmitry M.</t>
  </si>
  <si>
    <t>Phylogenetic assessment of Apophallines (Digenea: Opisthorchiidae) with revision of Apophallus donicus Skrjabin &amp; Lindtrop, 1919 complex and some taxonomic propositions</t>
  </si>
  <si>
    <t>Apophallus lari; Apophallus microtestis; Apophallus zalophi; Circus aeruginosus; Lutra lutra; Phocidae; species-identification; Vulpes vulpes</t>
  </si>
  <si>
    <t>PERCA-FLAVESCENS; LIFE-CYCLE; TREMATODA HETERPHYIDAE; GENUS APOPHALLUS; YELLOW PERCH; HETEROPHYIDAE; METACERCARIAE; IDENTIFICATION; RESOLUTION; GENETICS</t>
  </si>
  <si>
    <t>According to the current taxonomic concept, the Apophallinae Ciurea, 1924 is a monotypic subfamily of the Opisthorchiidae that comprises species with a median permanent ventrogenital sac containing a well-developed ventral sucker and two gonotyls. A recently formulated molecular hypothesis suggests polyphyly of this subfamily and the presence of two sibling species within one of the nominal species A. donicus Skrjabin &amp; Lindrop, 1919. In this paper, we redescribed A. donicus s. str. and renamed A. donicus auct. non Skrjabin &amp; Lindrop, 1919 to A. lari (Leonov, 1957) based on morphological, biological and molecular (mitochondrial cox1 gene fragments) data. The main morphological differences between species are the length of the distance between the anterior end of the body and the anterior extremity of the vitellarium as a ratio to the forebody length, and the shape of the anterior vitelline follicles. We also aimed to test the monophyly of the Apophallinae through nuclear-ribosomal molecular markers 18S + 28S rDNA. Tree topology showed Apophallus zalophi (Price, 1932) clustered closer to Liliatrema Gubanov, 1953 than to the other Apophallus spp. As a result, we resurrect the genus Pricetrema Ciurea, 1933 that earlier was proposed for A. zalophi and abolish the Liliatrematinae Gubanov, 1953 with removal of Liliatrema into the Apophallinae. Thus, according to the updated concept, the Apophallinae contains three genera, Apophallus Luhe, 1909, Liliatrema and Pricetrema, two of which (Apophallus, Pricetrema) have the ventrogenital sac with two gonotyls and one (Liliatrema) has a genital sac without gonotyls.</t>
  </si>
  <si>
    <t>18S 28S Cox1</t>
  </si>
  <si>
    <t>Gudla, Bharani; Orlofske, Sarah A.; Brant, Sara V.; Tkach, Vasyl V.; Dubay, Shelli; Holtz, Lauren; Achatz, Tyler J.</t>
  </si>
  <si>
    <t>TAXONOMIC REASSESSMENT AND MORPHOLOGICAL REDESCRIPTION OF NEMATOSTRIGEA SERPENS ANNULATA (DIGENEA: STRIGEIDAE) FROM OSPREY IN NORTH AMERICA</t>
  </si>
  <si>
    <t>Strigeidae; Nematostrigea annulata; Pandion haliaetus; Osprey; Redescription; Molecular phylogeny</t>
  </si>
  <si>
    <t>DIPLOSTOMOIDEA</t>
  </si>
  <si>
    <t>Digenean trematodes in the strigeid genus Nematostrigea are parasites of various birds, most often ospreys (Pandion haliaetus). Nematostrigea currently contains 2 species, Nematostrigea serpens and Nematostigea hepatica. Nematostrigea serpens is divided into 2 subspecies: N. serpens serpens from the Palearctic and Indomalayan realms and N. serpens annulata from the Nearctic realm. In the present work, we studied the type material of N. serpens annulata and collected new specimens from an osprey in Wisconsin close to the type locality. The original description and illustration of N. serpens annulata were incomplete. Herein we provide a detailed redescription and new illustrations of N. serpens annulata on the basis of the type material as well as newly collected and sequenced specimens. Nematostrigea serpens annulata has a distinct tegumental thickening near the mid-length of the genital cone, which is absent in its congeners. Partial sequences of the large ribosomal subunit (28S) DNA and cytochrome c oxidase subunit 1 (COI) mitochondrial DNA gene sequences were generated from our specimens of N. serpens annulata. Comparisons with previously published sequences of N. serpens serpens from the Palearctic demonstrated 2.2% difference in 28S and 3.7% in COI. On the basis of morphological and molecular comparisons, we elevate N. serpens annulata to species status and recognize it as Nematostrigea annulata Dubois and Rausch, 1948.</t>
  </si>
  <si>
    <t>28S Cox1</t>
  </si>
  <si>
    <t>Article; Proceedings Paper</t>
  </si>
  <si>
    <t>Heneberg, Petr; Sitko, Jilji</t>
  </si>
  <si>
    <t>Morishitium polonicum (Machalska, 1980) is a junior synonym of Morishitium dollfusi (Timon-David, 1950) (Trematoda: Cyclocoeliidae)</t>
  </si>
  <si>
    <t>Aves; Digenea; Cyclocoeliidae; Helicella; Lungs; Trematoda; Xerothermic snails</t>
  </si>
  <si>
    <t>TURDUS-MERULA L.; STOSSICH</t>
  </si>
  <si>
    <t>Species of the genus Morishitium Witenberg, 1928 are parasites of the body cavity, air sacs, and lungs of birds. At least 14 species are considered valid, but molecular confirmation of their status is lacking. Here, we provide the first molecular data on Morishitium dollfusi isolated from their type host Pica pica, compared them with previously reported molecular data from Morishitium polonicum isolated from their type and paratype hosts, Turdus merula and Turdus philomelos, and performed extensive measurements of 511 individuals of Morishitium spp. across a broad host spectrum, at multiple infection intensities, and year-round. We analyzed the molecular phylogenetics of Morishitium spp. adults isolated from bird hosts of Czech origin and provide comparative measurements of the analyzed specimens. Based on the molecular examination of morphologically identified specimens of M. dollfusi and M. polonicum (CO1, ND1, and ITS2 markers), we propose synonymization of Morishitium dollfusi (Timon-David, 1950) with Morishitium polonicum (Machalska, 1980) (isolates of European origin). The three markers were either identical (CO1, ITS2) or formed haplotypes shared by the two species (ND1). Morphological analyses revealed a continuum of key identification features for the two above-named species, although we used specimens matching the original descriptions and isolated them from the type hosts. Therefore, Morishitium polonicum is a junior synonym of Morishitium dollfusi. Attention is needed regarding the status of East Asian isolates identified previously as M. polonicum (or M. polonicum malayense). The molecular analysis revealed that these isolates form a distinct clade, and further research is needed to produce data allowing the likely separation of the malayense clade as a separate species.</t>
  </si>
  <si>
    <t>ITS2 Cox1 ND1</t>
  </si>
  <si>
    <t>Sokolov, S.; Shchenkov, S.; Frolov, E.; Denisova, S.; Gordeev, I.</t>
  </si>
  <si>
    <t>Molecular and morphological screening of Podocotyle spp. (Trematoda: Opecoelidae) sheds light on their diversity in Northwest Pacific and eastern European Arctic</t>
  </si>
  <si>
    <t>Podocotyle angulata; Podocotyle apodichthysi; Podocotyle atomon; Podocotyle reflexa; White Sea; Sea of Okhotsk; cox1 mtDNA; 28S rDNA</t>
  </si>
  <si>
    <t>DEVELOPMENTAL-STAGES; SEQUENCE ALIGNMENT; DIGENEA; FISHES</t>
  </si>
  <si>
    <t>Podocotyle is a genus of marine opecoelid digeneans that parasitize a wide variety of fish as adults. We present the first phylogenetic analysis of several Podocotyle isolates using nuclear 28S rDNA and mitochondrial cox1 DNA regions. New sequences were obtained for Podocotyle specimens from fish caught in the Sea of Okhotsk and the White Sea. Based on morphological and molecular data, eight Podocotyle lineages of species rank were revealed. However, this diversity is poorly formalized within the current taxonomic model of the genus. As a result, we identified Podocotyle cf. angulata, Podocotyle cf. atomon, Podocotyle cf. reflexa, Podocotyle atomon of Sokolov et al., 2019, Podocotyle sp. of Denisova et al., 2023, Podocotyle sp. 1, Podocotyle sp. 2 and Podocotyle sp. 3. We also highlight the unresolved question of the life cycles of representatives of Podocotyle whose intramolluscan stages parasitize the intertidal snails Littorina spp.</t>
  </si>
  <si>
    <t>Salem, Mai A.; Mahdy, Olfat A.; Shaalan, Mohamed; Ramadan, Reem M.</t>
  </si>
  <si>
    <t>The phylogenetic position and analysis of Renicola and Apharyngostrigea species isolated from Cattle Egret (Bubulcus ibis)</t>
  </si>
  <si>
    <t>TREMATODA; PARASITES; DOLLFUS; BIRDS; COAST</t>
  </si>
  <si>
    <t>Cattle Egret (Bubulcus ibis) is one of the most well-known herons in Egypt. It is called the friend of the farmer because it benefits farmers and helps them get rid of insects and worms. It acts as a reservoir for many diseases. Few researchers have discussed the significance of parasitic diseases that affect this wild bird and may lead to mortalities among the population especially the importance of vital organs such as kidneys. Therefore, this study aimed to spotlight parasitic infection-affected herons in Egypt and consider the risks to this beneficial bird. During this study, 23 Bubulcus ibis were captured after their death from Abou Rewash Giza Governorate, Egypt, during the period from February to September (2022). Renicola species (spp.) and Apharyngostrigea spp. are two important digenean parasites that were recovered from the kidneys, and small intestine of the heron Cattle Egret (Bubulcus ibis) with an infection rate of (17.2%) and (11.8%) respectively. Histopathological techniques were used to assess tissue alterations while light microscopy and molecular assays were used to assess the parasites. The parasites' morphological and morphometrical characteristics, as well as polymerase chain reaction and sequencing assays (mitochondrial sections), were investigated for the first time in Egypt. These parasites were given in-depth illustrations and drawings. The distinctive qualities of the two species were discussed. As the first record from Egypt, the nucleotide sequences discovered in this work have been uploaded into the GenBank database (accession numbers: OR021986 and OQ955829). Microscopically, the renal blood vessels had vasculitis, necrosis, and other degenerative alterations. Further research analyzing the health of various heron spp. and environmental deterioration can help to close information gaps about the interactions between parasites, their hosts, and environmental health.</t>
  </si>
  <si>
    <t>Sci Rep</t>
  </si>
  <si>
    <t>Ben Youssef-Dridi, Soumaya; Antar, Rym; Gey, Delphine; Justine, Jean-Lou; Gargouri, Lamia</t>
  </si>
  <si>
    <t>Morphological and molecular studies of the life-cycle stages of the monorchiid Monorchis parvus (Looss, 1902) (Digenea) from the Southern Mediterranean coast (Tunisia)</t>
  </si>
  <si>
    <t>Parasites; COI; ITS1; C. glaucum; Diplodus; Mediterranean coasts</t>
  </si>
  <si>
    <t>CERASTODERMA-EDULE; CRYPTIC SPECIATION; PARASITE; TREMATODE; FISHES; IDENTIFICATION; DIVERSITY; GENUS; DNA; SUBSTITUTIONS</t>
  </si>
  <si>
    <t>The elucidation of life-cycles of digeneans, with their successive larval stages, is facilitated by the use of molecular markers. Samples of sporocysts containing cercariae and metacercariae belonging to Monorchis Monticelli, 1893 were collected from naturally infected bivalves, Cerastoderma glaucum (Bruguiere, 1789), and adult forms of Monorchis spp. were collected from sparid fishes of the genus Diplodus. All specimens were collected in the Gulf of Gabes, southern Tunisia. The identities of the examined molluscs and fishes were determined via molecular barcoding of their COI gene. Sequences of COI and ITS1 genes were also obtained for both larval and adult stages of collected parasite specimens. Genetic sequence data generated for the collected larval specimens only differed minimally from the sequence data of adults identified as Monorchis parvus; we attribute the difference to intraspecific variation. The morpho-anatomical study showed that the different stages of M. parvus collected from the Tunisian coasts had the same morphology as those reported in European waters with a lag in maturity and lower measurements. The species is recorded and molecularly characterised for the first time off the Tunisian coasts.</t>
  </si>
  <si>
    <t>ITS1 Cox1</t>
  </si>
  <si>
    <t>Flores, Veronica Roxana; Hernandez-Orts, Jesus Servando; Viozzi, Gustavo Pedro</t>
  </si>
  <si>
    <t>A new species of Notocotylus (Digenea: Notocotylidae) from the black-necked swan Cygnus melancorhyphus (Molina) of Argentina</t>
  </si>
  <si>
    <t>Trematoda; Notocotylus cygni n. sp.; Anseriformes; Phylogenetic relationships; Patagonia</t>
  </si>
  <si>
    <t>N. SP DIGENEA; SEQUENCE ALIGNMENT; RIBOSOMAL DNA; TREMATODA; PARASITES; PHYLOGENY; PLATYHELMINTHES; DIVERSITY; CHECKLIST; SELECTION</t>
  </si>
  <si>
    <t>Notocotylus cygni n. sp. is described here, taken from the intestine of the black-necked swan Cygnus melancoryphus (Molina) of Patagonia, Argentina. This new species differs from other members of the genus Notocotylus by having the genital pore anterior to the caecal bifurcation (located slightly posterior to oral sucker) and the unequal number and arrangement of ventral papillae (2-3 in the lateral rows and 10-12 in the median row). Phylogenetic analyses of the 28S and ITS1-5.8S ribosomal DNA (rRNA) sequences of the new species and other notocotylid trematodes available in GenBank indicate that N. cygni n. sp. is a sister taxon of Notocotylus fosteri Kinsella et Tkach, 2005, a trematode of the intestine of the rice rat Oryzomys palustris of Florida, United States. The new species differs from N. fosteri in the unequal number and arrangement of ventral papillae, number of uterine loops, size of the egg, definitive hosts (birds vs. mammals), and disparate environment and geographical distribution (freshwater environment in Patagonia vs. salt marsh in North America). This is the eighth species of Notocotylus reported from birds in Argentina, and the ninth species from the family Notocotylidae recorded in black-necked swans in South America.</t>
  </si>
  <si>
    <t>28S ITS1</t>
  </si>
  <si>
    <t>Cutmore, Scott C.; Corner, Richard D.; Cribb, Thomas H.</t>
  </si>
  <si>
    <t>Morphological constraint obscures richness: a mitochondrial exploration of cryptic richness in Transversotrema (Trematoda: Transversotrematidae)</t>
  </si>
  <si>
    <t>Cryptic species; cox1; Indo-west Pacific; Principal components analysis; Host-specificity; Biogeography; Systematics; Transversotrema</t>
  </si>
  <si>
    <t>PARASITE BIODIVERSITY; LETHRINID FISHES; ANNOTATED LIST; MARINE FISHES; NEW-CALEDONIA; DIGENEA; DNA; PLATYHELMINTHES; SPECIATION; GENUS</t>
  </si>
  <si>
    <t>Species of Transversotrema Witenberg, 1944 (Transversotrematidae) occupy a unique ecological niche for the Trematoda, living externally under the scales of their teleost hosts. Previous studies of the genus have been impeded partly by limited variation in ribosomal DNA sequence data between closely related species and partly by a lack of morphometrically informative characters. Here, we assess richness of the tropical Indo-west Pacific species through parallel phylogenetic and morphometric analyses, generating cytochrome c oxidase subunit 1 mitochondrial sequence data and morphometric data for hologenophore specimens from Australia, French Polynesia, Japan and Palau. These analyses demonstrate that molecular data provide the only reliable basis for species identification; host distribution, and to a lesser extent morphology, are useful for identifying just a few species of Transversotrema. We infer that a combination of morphological simplicity and infection site constraint has led to the group displaying exceptionally low morphological diversification. Phylogenetic analyses of the mitochondrial data broadly support previous systematic interpretations based on ribosomal data, but also demonstrate the presence of several morphologically and ecologically cryptic species. Ten new species are described, eight from the Great Barrier Reef, Australia (Transversotrema chrysallis n. sp., Transversotrema daphnidis n. sp., Transversotrema enceladi n. sp., Transversotrema hyperionis n. sp., Transversotrema iapeti n. sp., Transversotrema rheae n. sp., Transversotrema tethyos n. sp., and Transversotrema titanis n. sp.) and two from off Japan (Transversotrema methones n. sp. and Transversotrema panos n. sp.). There are now 26 Transversotrema species known from Australian marine fishes, making it the richest trematode genus for the fauna.Crown Copyright (c) 2023 Published by Elsevier Ltd on behalf of Australian Society for Parasitology. All rights reserved.</t>
  </si>
  <si>
    <t>11-12</t>
  </si>
  <si>
    <t>Thang, Tran Nhat; Thuy, Pham Dieu; Lan, Nguyen Thi Kim; Doanh, Pham Ngoc; Duyen, Duong Thi Hong; Ichikawa-Seki, Madoka</t>
  </si>
  <si>
    <t>Morphological and molecular characterization of Eurytrema spp. Looss, 1907 detected in domestic water buffaloes and cattle in northern Vietnam</t>
  </si>
  <si>
    <t>18S rRNA; Eurytrema cladorchis; Eurytrema coelomaticum; morphology; Vietnam</t>
  </si>
  <si>
    <t>PHYLOGENETIC-RELATIONSHIPS; BOS-INDICUS; PANCREATICUM; TREMATODA; INFECTIONS; SEQUENCES</t>
  </si>
  <si>
    <t>Eurytrema spp. are pancreatic flukes belonging to the Dicrocoeliidae family. They are the cause of neglected diseases in Vietnam and are responsible for economic losses in ruminant production, particularly in water buffaloes and cattle. Eurytrema spp. have been widely reported in several Asian countries. Recently, morphological and molecular analyses to discriminate Eurytrema spp. have been conducted in Brazil, China, Bangladesh, Nepal, and Indonesia; however, similar analyses have not been performed in Vietnam. In the present study, we identified Eurytrema flukes collected from water buffaloes and cattle in northern Vietnam based on their morphology. Morphometric analyses were conducted on 15 samples each of Eurytrema cladorchis and Eurytrema coelomaticum. Representative samples from both species were selected for molecular analyses, and the nucleotide sequences of the 18S ribosomal RNA (18S rRNA) gene and internal transcribed spacer 2 (ITS2) were determined. Phylogenetic analyses based on 18S rRNA sequences revealed that E. cladorchis from Vietnam belongs to the same clade as that from Bangladesh. Similarly, E. coelomaticum isolates from Vietnam and China belonged to the same clade. Both clades were isolated from E. pancreaticum. This is the first study to describe the coexistence of E. cladorchis and E. coelomaticum in Vietnam and the first report of the ITS2 nucleotide sequence for E. coelomaticum, which can be used for molecular species discrimination.</t>
  </si>
  <si>
    <t>18S ITS2</t>
  </si>
  <si>
    <t>J. Vet. Med. Sci.</t>
  </si>
  <si>
    <t>Hammami, Ines; Ciuca, Lavina; Maurelli, Maria Paola; Romdhane, Rihab; Sassi, Limam; Rjeibi, Mohamed Ridha; Farhat, Nadia; Simo, Alain Kouam; Rinaldi, Laura; Rekik, Mourad; Gharbi, Mohamed</t>
  </si>
  <si>
    <t>First morphometric and molecular characterization of Fasciola spp. in Northwest Tunisia</t>
  </si>
  <si>
    <t>Fasciola hepatica; Sheep; Morphometry; PCR-RFLP; ITS1; ITS2; Tunisia</t>
  </si>
  <si>
    <t>DIGENEA FASCIOLIDAE; HEPATICA; GIGANTICA; RUMINANTS; SEQUENCES; DNA; POPULATIONS; DISEASE; HYBRID; FLUKES</t>
  </si>
  <si>
    <t>The aim of this study was to characterize the Tunisian Fasciola spp. flukes by morphometric and molecular analyses. Flukes were collected from livers of sheep slaughtered in Sejnane slaughterhouses (Bizerte gouvernorate, Northwest Tunisia) between January and March 2021. Five morphometric parameters were determined for all the liver flukes, as follows: (i) total body length (BL), (ii) distance between ventral sucker and the tail (VS-T), (iii) distance between oral sucker and ventral sucker (OS-VS), (iv) abdomen diameter (AD), (v) tail diameter (TD) and the body length to width ratio (BL/BW). Molecular identification of the fluke specimens was carried out by polymerase chain reaction, restriction fragment polymorphism (PCR- RFLP) of a 680 bp sequence of the internal transcribes spacer 1 (ITS1) gene and by amplification, sequencing, and phylogenetic analysis of a 500 bp sequence of the ITS2 gene. Morphometric measurements showed that the mean of the total body length of the adult flukes was 21.1 +/- 2.7 mm with minimum and maximum lengths of 13 and 31 mm, respectively. The PCR-RFLP analysis revealed a single profile consisting of three bands of approximately 370, 100, and 60 bp. Fasciola sequences described in the present study (GenBank numbers: OQ457027 and OQ457028) showed 99.58-100% identity to Fasciola hepatica. In conclusion, the results of this study show that molecular and phylogenetic analyses confirm the presence of a single species of F. hepatica in the Sejnane region Northwest of Tunisia. However, further studies are needed to identify the occurrence of Fasciola species in other Tunisian regions.</t>
  </si>
  <si>
    <t>seq PCR- RFLP</t>
  </si>
  <si>
    <t>Dias, K. G. A.; de Leon, G. Perez-Ponce; da Silva, R. J.; Vieira, D. H. M. D.; Leite, L. A. R.; de Azevedo, R. K.; Abdallah, V. D.</t>
  </si>
  <si>
    <t>Morphological and molecular data on Phyllodistomum (Digenea: Gorgoderidae) from Brazil, with the description of a new species parasitizing Hoplias malabaricus (Bloch, 1794) (Osteichthyes, Erythrinidae)</t>
  </si>
  <si>
    <t>28S; Digenea; Erythrinidae; Hoplias; South America; taxonomy</t>
  </si>
  <si>
    <t>PHYLOGENETIC ANALYSIS; HOST-SPECIFICITY; PLATYHELMINTHES; AFFINITIES; TREMATODA; DIVERSITY; RDNA</t>
  </si>
  <si>
    <t>Phyllodistomum pepirense n. sp. is described from the urinary bladder of Hoplias malabaricus (Bloch, 1794), sampled in the Jacare-Pepira River in Sao Paulo state, Brazil. The isolates of the new species were recovered as a monophyletic group in the phylogenetic analysis of the 28S rRNA gene, which showed the new species as the sister taxa of Phyllodistomum virmantasi Pinacho-Pinacho, Sereno-Uribe, Hernandez-Orts, Garcia-Varela &amp; Perez-Ponce de Leon, 2021, a species sampled from an eleotrid fish in Southeastern Mexico. The new species differs morphologically from P. virmantasi by having a larger body size, slightly lobed testes and ovary, a mostly intercaecal uterus, slightly diverticulated caeca, and vitelline masses irregularly shaped. The new species is also readily distinguished from other species of Phyllodistomum Braun, 1899 reported from freshwater fishes in Brazil - namely, P. rhamdiae Amato &amp; Amato, 1993 and P. spatula Odhner, 1902. The new species is herein described based on morphological characteristics, molecular data from D1-D3 domains of the 28S rRNA gene, host association, and geographical distribution.</t>
  </si>
  <si>
    <t>Nakamura, Sakure; Shioneri, Motoki; Hakozaki, Jun; Nakayama, Kazuhiko; Kusakisako, Kodai; Hashimoto, Osamu; Kakino, Wataru; Ikadai, Hiromi</t>
  </si>
  <si>
    <t>Detection and molecular analysis of Philopinna higai (Digenea: Didymozoidae) from domestically introduced Sarcocheilichthys fishes in the Tohoku region, Japan</t>
  </si>
  <si>
    <t>Philopinna higai; Sarcocheilichthys fishes; Introduced species; CO1; Didymozoid digenean</t>
  </si>
  <si>
    <t>1901 TREMATODA; PHYLOGENY; EVOLUTION</t>
  </si>
  <si>
    <t>Philopinna higai is a species of Didymozoidae (Digenea: Hemiuroidea). The definitive hosts of this parasite only belong to the fish genus Sarcocheilichthys. Sarcocheilichthys fishes are endemic to Lake Biwa and southwestern Japan and were introduced into the northeastern (Tohoku) region. However, P. higai parasitism has not been investigated in the Tohoku region. In this study, we surveyed the distribution of P. higai in the Tohoku region and sequenced 28S rDNA (994 bp) and cytochrome oxidase subunit 1 (CO1) gene (721 bp) of P. higai. We also sequenced mitochondrial cytochrome b (581 bp) of Sarcocheilichthys fishes from the Tohoku region and Lake Biwa. Our findings confirmed the distribution of P. higai in all seven surveyed river systems in the four prefectures of the Tohoku region. The 28S rDNA sequence of P. higai did not differ among regions, whereas 10 haplotypes of CO1 were identified and clustered into two major clades. The haplotypes of Sarcocheilichthys fishes introduced in the Tohoku region were identical to the dominant haplotypes in Lake Biwa. Thus, P. higai from Lake Biwa and the Tohoku region were genetically the same species, although genetically differentiated populations formed in the Tohoku region.</t>
  </si>
  <si>
    <t>Khoshnaw, L. S. H.; Abdullah, S. M. A.</t>
  </si>
  <si>
    <t>ULTRAMORPHOLOGY AND MOLECULAR STUDIES OF DIPLOSTOMUM PARACAUDUM (TREMATODA) COLLECTED IN GREATER ZAB RIVER FROM KURDISTAN REGION, IRAQ</t>
  </si>
  <si>
    <t>phylogeny; Diplostomum paracaudum; morphology; eye fluke disease; ITS1-5 center dot 8s-ITS2 rDNA</t>
  </si>
  <si>
    <t>PSEUDOSPATHACEUM NIEWIADOMSKA; METACERCARIAE; IDENTIFICATION; MORPHOMETRICS; MORPHOLOGY; ILES; DNA</t>
  </si>
  <si>
    <t>The genus Diplostomum includes a large group of freshwater parasites with global distribution and complex life cycles. Larval stages are important pathogens that cause eye fluke disease, which contributes to significant impacts on natural fish populations and losses in aquaculture. The taxonomy of the genus Diplostomum is complicated and has been based mainly on the morphological features. The aim of the present study was to reveal the light on ultramorphology and molecular aspects of Diplostomum paracaudum (Iles, 1959) Shigin, isolated from the eyes of four species of fishes (Capoeta trutta=92, Carassius auratus =29, Chondrostoma regium=65 and Cyprinion macrostomum=7) collected from Greater Zab River from Kurdistan Region, Iraq. The study revealed that C. regium were most infected with a prevalence of 23%, while C. macrostomum was less infected with a prevalence of 14.2%. Morphological examination and measurements were conducted with optical microscopy and scanning electron microscope. Also, the genomic DNA of D. paracaudum was extracted and the ITS-2 regions were amplified by using PCR. The sequence of ITS1-5.8S-ITS2 of D. paracaudum in this study completely matched with the sequence of D. paracaudum that was identified in Denmark. The sequence of ITS1-5.8S-ITS2 of D. paracaudum provides a valuable resource for novel genetic markers, disease ecology and molecular epidemiology studies. Morphological features as well as molecular analysis showed that the collected specimens belonged to D. paracaudum. This is the first record in Iraq.</t>
  </si>
  <si>
    <t>Appl. Ecol. Environ. Res.</t>
  </si>
  <si>
    <t>Izrailskaia, A. V.; Besprozvannykh, V. V.</t>
  </si>
  <si>
    <t>Neodiplostomum cf. seoulense (Seo, Rim, Lee, 1964) sensu Pyo et al., 2014 (Trematoda: Diplostomidae Poirier, 1886): morphology, life cycle, and phylogenetic relationships</t>
  </si>
  <si>
    <t>life cycle; morphological description; Neodiplostomum cf; seoulense; phylogeny; Trematoda; 28S; cox1</t>
  </si>
  <si>
    <t>GRASS SNAKE; DIGENEA; DIPLOSTOMATIDAE; METACERCARIAE; GASTROPODA; HOST; CO1; DNA</t>
  </si>
  <si>
    <t>Furcocercariae of the genus Neodiplostomum Railliet, 1919 (Diplostomidae Poirier, 1886) were found in freshwater snails Helicorbis sujfunensis Starobogatov, 1957 (Planorbidae Rafinesque, 1815) collected from three localities in the Russian southern Far East. For the trematodes from each locality, frogs played the role of the second intermediate host, and rats were the definitive host. Chickens were insusceptible to infection. The morphological and molecular data obtained for these trematodes indicated they were representatives of the same species. The experimentally-derived adult individuals were morphometrically similar to the East Asian Neodiplostomum seoulense (Seo, Rim, Lee, 1964), Neodiplostomum oriolinum Oschmarin, 1963, Neodiplostomum leei Chai and Shin, 2002, and Neodiplostomum boryongense Shin et al., 2008. Analysis of available data on the life cycle, developmental stage morphology, and molecular genetic characteristics of East Asian Neodiplostomum revealed a lack of information for objective assessment of the species status of neodiplostomula found in the East Asia region. Based on the considerations above and the data for the cox1 marker, we named the trematode Neodiplostomum cf. seoulense (Seo, Rim, Lee, 1964) sensu Pyo et al., 2014. In a phylogenetic reconstruction based on nuclear and mitochondrial markers, neodiplostomulas clustered into geographically related groups: South American, North American, European, and East Asian, with the former occupying an external position in the tree, which may indicate South America as a center of Neodiplostomum speciation.</t>
  </si>
  <si>
    <t>Lashaki, Elham Kia; Bozorgomid, Arezoo; Gholami, Shirzad; Karamian, Mehdi; Fakhar, Mahdi; Dodangeh, Samira</t>
  </si>
  <si>
    <t>Phylogenetic analysis of avian schistosome Trichobilharzia regenti (Schistosomatidae, Digenea) from naturally infected hosts in northern Iran</t>
  </si>
  <si>
    <t>aquatic birds; aquatic snails; COX1; Iran; ITS1; phylogenetic analysis; Trichobilharzia regenti</t>
  </si>
  <si>
    <t>MAZANDARAN PROVINCE; LYMNAEA-STAGNALIS; BIRD SCHISTOSOMES; AQUATIC BIRDS; SNAILS; AURICULARIA; PREVALENCE; WILDFOWL</t>
  </si>
  <si>
    <t>BackgroundTrichobilharzia regenti (T. regenti) is an avian schistosomatid fluke species that causes human cercarial dermatitis (HCD) in areas of aquaculture in northern Iran. Understanding the phylogenetic relationships and genetic diversity of this thread-like fluke will deepen our thoughtful of avian schistosomiasis epidemiology and lead to more effective HCD control in the region. ObjectivesTo determine the life cycle of nasal Trichobilharzia in aquatic birds as well as aquatic snails and also identify the haplotype diversity of the isolates in Mazandaran Province, northern Iran. MethodsIn the present study, adult or egg of Trichobilharzia isolated from aquatic birds as well as schistosomes cercariae isolated from aquatic snails in Mazandaran Province, northern Iran, belonged to the authors' previous research, were examined. Molecular studies and phylogenetic analysis were carried out on these schistosomes samples. ResultsThe phylogenetic analysis of the ITS1 and COX1 genes in isolated schistosomes revealed that all samples belong to the T. regenti clade. Remarkably, based on phylogenetic results, these schistosomes samples from Anas platyrhynchos domesticus, A. platyrhynchos, Spatula clypeata and Lymnaea stagnalis grouped together with previously sequenced samples from Iran (Trichobilharzia cf. regenti). Unlike the phylogenetic tree and haplotype network of COX1 gene, ITS1 did not show distinct clusters. ConclusionThis study completed the puzzle of the disease in Mazandaran Province by isolating and genotyping furkocercariae from L. stagnalis that was consistent with the isolated new genotype from ducks. For the first time in Iran, this confirmed the potential role of L. stagnalis snails in the transmission of the disease.</t>
  </si>
  <si>
    <t>Vet. Med. Sci.</t>
  </si>
  <si>
    <t>Vermaak, Anja; Smit, Nico J.; Kudlai, Olena</t>
  </si>
  <si>
    <t>Molecular characterisation of three species of Coitocaecum (Digenea: Opecoelidae) infecting Clinus superciliosus (Clinidae) in South Africa, with description of Coitocaecum brayi sp. n</t>
  </si>
  <si>
    <t>Trematoda; marine fish parasites; genetics; phylogeny; morphology; Afrotropical region</t>
  </si>
  <si>
    <t>PHYLOGENETIC ANALYSIS; MARINE FISHES; TREMATODA; PLATYHELMINTHES; IDENTIFICATION; QUEENSLAND; SUBFAMILY; POSITION; CLADE; GENUS</t>
  </si>
  <si>
    <t>The genus Coitocaecum Nicoll, 1915 is part of the most speciose digenean family, the Opecoelidae Ozaki, 1925, which is found globally in both freshwater and marine fishes. Fifteen opecoelid species have been reported from marine fishes in South Africa, yet only one species of Coitocaecum has been described from this region: Coitocaecum capense Bray, 1987. During an explorative study of the digeneans of the endemic, intertidal fish Clinus superciliosus (Linnaeus) from the Saldanha Bay area, Cape Town harbour, Hermanus, the Tsitsikamma section of the Garden Route National Park and Chintsa East in South Africa, a total of three distinct species of Coitocae-cum were identified based on morphological and molecular (28S rDNA, ITS1-5.8S-ITS2 rDNA and COI mtDNA) data: the previously mentioned C. capense, Coitocaecum brayi sp. n. and a third, unnamed species. We provide the first molecular characterisation of species of Coitocaecum from South Africa, accompanied by detailed morphological descriptions. This study illustrates the importance of an integrated taxonomic approach, especially when studying species with similar morphology. These findings further emphasise the lack of information on the true diversity and molecular data for trematodes of marine fishes in South Africa, creating a great capacity for future explorative taxonomic studies and highlighting the use of intertidal areas for conducting such research.</t>
  </si>
  <si>
    <t>Folia Parasitol.</t>
  </si>
  <si>
    <t>Alvi, Mughees Aizaz; Khalid, Adeel; Ali, Rana Muhammad Athar; Saqib, Muhammad; Qamar, Warda; Li, Li; Ahmad, Bilal; Fu, Bao-Quan; Yan, Hong-Bin; Jia, Wan-Zhong</t>
  </si>
  <si>
    <t>Genetic variation and population structure of Fasciola hepatica: an in silico analysis</t>
  </si>
  <si>
    <t>Fasciola hepatica; cox1; nad1; Genetic variability</t>
  </si>
  <si>
    <t>MOLECULAR CHARACTERIZATION; PHYLOGENETIC ANALYSIS; RISK-FACTORS; LIVER FLUKE; MITOCHONDRIAL; DIVERSITY; EPIDEMIOLOGY; PREVALENCE; CATTLE; HYBRIDIZATION</t>
  </si>
  <si>
    <t>Fasciola hepatica is a trematode leading to heavy economic setbacks to the livestock sector globally. The population's genetic information and intimate kinship level are frequently assessed using analysis of mitochondrial DNA. In this analysis, we retrieved cox1 (n = 247) and nad1 (n = 357) sequences of F. hepatica from the NCBI GenBank database and aligned the sequences with the respective reference sequences using MEGA software. The median joining network was drawn using PopArt software while neutrality and diversity indices were estimated with the help of DnaSp software. Neighbor-joining phylogenetic tree was constructed using the MEGA software package. A total of 46 and 98 distinctive haplotypes were observed for cox1 and nad1 genes, respectively. Diversity indices indicated high haplotype and nucleotide diversities in both genes. Positive Tajima's D and Fu's Fs values were found for the entire population of both the genes under study. The cox1 and nad1 gene segments in this study showed high Tajima's D values, suggesting a low likelihood of future population growth. The Tajima's D value of the nad1 gene sequence is lower (2.14910) than that of the cox1 gene sequence (3.40314), which suggests that the former is growing at a slower rate. However, the region-wise analysis revealed that both the cox1 and nad1 genes showed deviation from neutrality suggesting a recent population expansion as a result of an excess of low-frequency polymorphism. Furthermore, the overall host-wise analysis showed positive and significant Tajima's D values for the cox1 and nad1 gene sequences. To the best of our knowledge, this is the first attempt to provide insights into genetic variations and population structure of F. hepatica at a global scale using cox1 and nad1 genes. Our findings suggest the existence of specific variants of F. hepatica in different parts of the world and provide information on the molecular ecology of F. hepatica. The results of this study also mark a critical development in upcoming epidemiological investigations on F. hepatica and will also contribute to understanding the global molecular epidemiology and population structure of F. hepatica.</t>
  </si>
  <si>
    <t>Molaba, Gantshe G.; Molefe-Nyembe, Nthatisi I.; Taioe, Oriel M.; Mofokeng, Lehlohonolo S.; Thekisoe, Oriel M. M.; Mtshali, Khethiwe</t>
  </si>
  <si>
    <t>Molecular detection of Fasciola, Schistosoma and Paramphistomum species from freshwater snails occurring in Gauteng and Free State provinces, South Africa</t>
  </si>
  <si>
    <t>Trematodes; Fasciola hepatica; Schistosoma; Paramphistomum; PCR; PCR-RLFP; Freshwater snails</t>
  </si>
  <si>
    <t>CALICOPHORON-DAUBNEYI; LIVER FLUKE; MITOCHONDRIAL; HEPATICA; DNA; GIGANTICA; INFECTION; IDENTIFICATION; TRANSMISSION; LYMNAEIDAE</t>
  </si>
  <si>
    <t>Trematodiases are diseases caused by snail-borne trematode parasites that infect both animals and humans. Fascioliasis, schistosomiasis and paramphistomosis are some of these diseases and they affect millions of live-stock, leading to significant economic losses. The aim of the study was to document freshwater snails occurring in selected study sites in the Free State and Gauteng provinces as well as identify and detect larval trematodes that they harbour. Samples were collected from a total of five study sites within two provinces of South Africa. Morphological features were used to identify snail species and were further confirmed genetically by polymerase chain reaction (PCR), sequencing and phylogenetic analysis. The larval trematodes were also detected by PCR, PCR-Restriction Length Fragment Polymorphism (PCR-RLFP), sequencing and phylogenetic analysis. A total of 887 freshwater snails were collected from Free State (n = 343) and Gauteng (n = 544). Five different genera of snails as well as species in the Succineidae family were documented. The snails in descending order of abundance were identified as: Physa (P.) spp. (51%), Succineidae spp. (20%), Galba (G.) truncatula (12%), Pseudosuccinea (Ps.) columella (10%), Planorbella (Pl.) duryi (6%) and Bulinus (B.) truncatus (1%). Approximately 272 DNA pools were created for genetic identification of snails and detection of trematode parasites. Schistosoma species were not detected from any of the snail species. A total prevalence of 46% was obtained for Fasciola hepatica in the identified snail species across all study sites. Overall, the highest prevalence of F. hepatica was obtained in Physa species (24%), whilst the lowest was observed in B. truncatus snails (1%). Forty three percent (43%) of the snail samples were PCR positive for Paramphistomum DNA. This is the first report of P. mexicana in South Africa. Fasciola hepatica was confirmed from all obtained snail species per study site. This is the first reported detection of F. hepatica in Pl. duryi and P. mexicana snails as well as the first confirmation of natural infection from P. acuta in South Africa.</t>
  </si>
  <si>
    <t>PCR-RLFP seq</t>
  </si>
  <si>
    <t>Vet. Parasitol.</t>
  </si>
  <si>
    <t>Aydogdu, N.; Vainutis, K. S.; Voronova, A. N.; Aydogdu, A.</t>
  </si>
  <si>
    <t>Morphological and molecular evidence for the recognition of Allocreadium bursensis n. sp. (Trematoda: Allocreadiidae) from Angora loach Oxynoemacheilus angorae from Turkey</t>
  </si>
  <si>
    <t>Digenea; new species; phylogeny; Angora loach; Bursa; 28S rRNA gene; cox1 mtDNA gene</t>
  </si>
  <si>
    <t>FRESH-WATER FISHES; DIGENEA ALLOCREADIIDAE; TRANSVERSALE RUDOLPHI; EASTERN ANATOLIA; 1ST RECORD; PHYLOGENY; STEINDACHNER; PARASITES; RIVER; OSTEICHTHYES</t>
  </si>
  <si>
    <t>This is the first study reporting parasites from the freshwater cyprinid Oxynoemacheilus angorae (Steindachner 1897) caught in Nilufer Stream, Bursa, in the Northwest Anatolian Region of Turkey. Allocreadium bursensis n. sp. was described from the intesine of O.angorae based on morphological and genetic characteristics. Allocreadium bursensis n. sp. was differentiated from other Allocreadium spp. in having a combination of external (ventral and oral suckers ratio; body length and width and its ratio to forebody) and internal (cirrus pouch position; uterus extension in hindbody; egg size; disposition of anterior border of vitellarium; esophagus length) features. Phylogenetic hypotheses based on maximum parsimony, maximum likelihood, Bayesian inferrence, and neighbor joining analyses of sequence data strongly supported the hypothesis that A. bursensis is nested within the clade of Allocreadium species hosted by cypriniform fish, and it is more closely related to the Far Eastern species A. pseudoisoporum (Primorsky region, Russia) than to the African A. apokryfi. According to genetic p-distances, the taxonomic status of trematodes collected in Turkey was established as independent relative to nine of the valid Allocreadium spp.: 1.8-5.8% in 28S gene and 18.8-22.6% in cox1 gene. The present study increases the number of Allocreadium species and their definitive hosts recorded in Turkey and raises the number of Palearctic representatives of Allocreadium spp. to 26.</t>
  </si>
  <si>
    <t>Tkach, Vasyl V.; Chermak, Taylor P.; Patitucci, Kaylyn K.; Greiman, Stephen E.; Binh, Tran Thi; Olson, Peter D.</t>
  </si>
  <si>
    <t>Jumping continents and major host lineages: phylogeny and diversity of the enigmatic Cryptotropidae (Platyhelminthes: Digenea)</t>
  </si>
  <si>
    <t>Microphalloidea; Cryptotropidae; molecular phylogeny; Cryptotropa; Pseudocryptotropa; Paracryptotropa; Armadoatrium; host associations; geographical distribution</t>
  </si>
  <si>
    <t>TREMATODA</t>
  </si>
  <si>
    <t>Members of several genera in the digenean superfamily Microphalloidea, namely Renschetrema, Rohdetrema, Cryptotropa, Cephalouterina and Pseudocryptotropa, are characterized by an unusual dorsal position of the genital atrium. In the absence of phylogenetic data, their systematic position has been unstable. In the most recent taxonomic revision of the Microphalloidea, they were housed in three different families. We studied the morphology and obtained DNA sequences of several microphallolideans with a dorsal genital pore, collected from vertebrates in Southeast Asia and South America. We used sequences of the nuclear 28S gene to infer a superfamily-level phylogeny and sequences of the mitochondrial cox1 gene for family-level phylogeny and species-level comparisons. Based on the combination of molecular phylogenetic data and morphological features, we restore the Cryptotropidae and synonymize the Renschetrematidae with the Cryptotropidae. We erect new genera Paracryptotropagen. nov. and Armadoatriumgen. nov., provide amended diagnoses of the Cryptotropidae and Renschetrema and provide keys to the identification of genera within the family. We resurrect the genus Novetrema, previously synonymized with Pseudocryptotropa, and remove Renschetrema indicum from Renschetrema. We describe four new species from lizards in Vietnam and birds in the Philippines and Peru. The unique morphological features and unusually broad host associations and geographical distributions of cryptotropids are discussed.</t>
  </si>
  <si>
    <t>Zool. J. Linn. Soc.</t>
  </si>
  <si>
    <t>Garcia-Teh, J. G.; Hernandez-Mena, D. I.; Vidal-Martinez, V. M.; Aguirre-Macedo, M. L.</t>
  </si>
  <si>
    <t>Stephanostomum minankisi n. sp. (Digenea: Acanthocolpidae) from dusky flounder Syacium papillosum (Paralichthydae) from southern Gulf of Mexico: A new species without spines?</t>
  </si>
  <si>
    <t>Stephanostomum; flatfishes; integrative taxonomy; Yucatan Peninsula; phylogeny</t>
  </si>
  <si>
    <t>RIBOSOMAL DNA; MARINE FISHES; TREMATODES; PHYLOGENY; SEQUENCES</t>
  </si>
  <si>
    <t>A new species of the genus Stephanostomum is described for the southeastern Gulf of Mexico based on morphological and nucleotide evidence. Stephanostomum minankisi n. sp. infects the intestine of the dusky flounder Syacium papillosum in the Yucatan Continental Shelf, Mexico (Yucatan Peninsula). Sequences of the 28S ribosomal gene were obtained and compared with available sequences of the other species and genera of the families Acanthocolpidae and Brachycladiidae from GenBank. A phylogenetic analysis was conducted, including 39 sequences, 26 of which represented 21 species and six genera of the family Acanthocolpidae. The new species is characterized by the absence of circumoral spines and spines on the tegument. Nonetheless, scanning electron microscopy consistently revealed the pits of 52 circumoral spines distributed in a double row with 26 spines each, and forebody spined. Other distinctive features of this species are testes in contact (sometimes overlapping), the vitellaria running along the body lateral fields to the mid-level of the cirrus-sac, pars prostatica and ejaculatory duct similar in length, and uroproct present. The phylogenetic tree showed that the three species found as parasites of dusky flounder (the new adult species and two in metacercaria stages) were grouped into two different clades. S. minankisi n. sp. was the sister species of Stephanostomum sp. 1 (Bt = 56) and formed a clade with S. tantabiddii, supported by high bootstrap values (100).</t>
  </si>
  <si>
    <t>Takano, Tsuyoshi; Fukumori, Hiroaki; Kuramochi, Toshiaki; Kano, Yasunori</t>
  </si>
  <si>
    <t>Deepest digenean parasite: Molecular evidence of infection in a lower abyssal gastropod at 6,200 m</t>
  </si>
  <si>
    <t>Deep sea; Intermediate host; Lepidapedon; Lepidapedidae; Kuril -Kamchatka Trench; Velutinidae</t>
  </si>
  <si>
    <t>SEA TELEOSTS; PHYLOGENY; TREMATODA; FISHES; HOST; DNA</t>
  </si>
  <si>
    <t>Little is known about the diversity and ecology of digenean parasites in the abyssal ocean (3500-6500 m deep) with previous occurrence records down only to 4877 m. Here, we report a 28S rDNA sequence of the fish digenean genus Lepidapedon (Lepidapedidae), amplified from DNA extract of a velutinid gastropod collected at 6185-6221 m in the Kuril-Kamchatka Trench, Northwest Pacific. This represents the deepest record for the platyhelminth class Digenea and, to our knowledge, for any group of fish parasites. Our finding also verifies for the first time that abyssal lepidapedids exploit benthic snails as intermediate hosts. The present species of Lepidapedon presumably accomplishes its life cycle in the lowermost abyssal zone with macrourid fish as the definitive host.</t>
  </si>
  <si>
    <t>Garcia-Corredor, Diego; Alvarado, Mateo; Pulido-Medellin, Martin; Munoz, Marina; Cruz-Saavedra, Lissa; Hernandez, Carolina; Giraldo, Julio Cesar; Vasquez-Arteaga, Luis R.; Morillo Coronado, Ana Cruz; Ramirez, Juan David</t>
  </si>
  <si>
    <t>Molecular characterization of Fasciola hepatica in endemic regions of Colombia</t>
  </si>
  <si>
    <t>Fasciola hepatica; phylogeneitc tree; Colombia; genetic diversity; population structure</t>
  </si>
  <si>
    <t>GENETIC DIVERSITY; LIVER FLUKES; CATTLE; IDENTIFICATION; RESISTANCE; GIGANTICA; PATTERNS; INSIGHTS; SHEEP; SPP.</t>
  </si>
  <si>
    <t>Fasciola hepatica is a zoonotic trematode that affects a wide range of hosts, including cattle, sheep, and goats. The economic impact of the parasite on the cattle industry is significant, with high losses reported worldwide. While its impact on human health was previously underestimated, recent years have seen a rise in fascioliasis cases, leading to increased interest among researchers globally. To characterize the genetic diversity and intraspecific variation of this parasite in South America, specifically in Colombia, we collected 105 adult parasites from cattle bile ducts in seven Colombian departments (Antioquia, Boyaca, Santander, Cauca, Cundinamarca, Narino, Norte de Santander, and Santander) to assess the parasite's phenotypic analyses, genetic diversity, and population structure. A computer image analysis system (CIAS) was applied based on standardized morphological measurements. Liver-fluke size was studied by principal component analysis (PCA). DNA sequences were obtained for nuclear markers such as the 28S, beta-tubulin 3, ITS1, ITS2, and the mitochondrial marker Cytochrome Oxidase I (COI). Multiple statistical tests were performed, and the parasite's population structure was analyzed. Maximum Likelihood (ML) phylogenetic reconstructions were carried out using the sequences obtained herein and sequences available in GenBank. Morphological results revealed that all the obtained individuals matched F. hepatica's morphology. There was no evidence of high genetic diversity, and the absence of genetic structure at the country-level was notable, possibly caused by a demographic expansion of this trematode in Colombia or the low resolution of the molecular markers employed. Future studies are still needed to unveil the genetic population structure of F. hepatica across the country.</t>
  </si>
  <si>
    <t>28S beta-tubulin3 ITS Cox1</t>
  </si>
  <si>
    <t>Front. Vet. Sci.</t>
  </si>
  <si>
    <t>McDermott, Kathleen A.; Greenwood, Spencer J.; Conboy, Gary A.; Franzen-Klein, Dana M.; Wunschmann, Arno</t>
  </si>
  <si>
    <t>Massive hepatic trematodosis in 5 juvenile bald eagles</t>
  </si>
  <si>
    <t>bald eagles; liver flukes; Opisthorchis; phylogenetic; PCR; raptors</t>
  </si>
  <si>
    <t>Hepatic trematodosis by opisthorchiid flukes has been reported sporadically in North American fish-eating raptors. Bald eagles (Haliaeetus leucocephalus) infected by these flukes often have various degrees of granulomatous cholangitis, pericholangitis, necrosis of adjacent hepatocytes, and subsequent hepatic fibrosis. Species identification has been complicated by the inability to dissect intact specimens from liver tissue. Between 2007 and 2018, 5 juvenile bald eagles with massive hepatic trematodosis were identified at autopsy. Histologically, flukes were non-spinous. Parasitologic identification revealed ventral suckers (80-93 mu m diameter), and uteri containing golden, operculated eggs (similar to 25.0 x 12.0 mu m). An unfixed frozen liver sample of one eagle was analyzed by PCR and DNA sequencing targeting the large subunit rRNA, ITS region, and cox1 genes of the parasite. The fluke DNA sequences shared 99.6%, 98.4%, and 87.0% similarity, respectively, with Erschoviorchis anuiensis, a newly described opisthorchiid species infecting the liver and pancreas of fish-eating birds in Europe and Asia. Infection by E. anuiensis is highly pathogenic in several piscivorous bird species. The clinical significance of trematodosis in our 5 cases is uncertain because all birds had comorbidities.</t>
  </si>
  <si>
    <t>J. Vet. Diagn. Invest.</t>
  </si>
  <si>
    <t>Andrade-Gomez, Leopoldo; Patricia Ortega-Olivares, Mirza; Solorzano-Garcia, Brenda; Garcia-Varela, Martin; Mendoza-Garfias, Berenit; Perez-Ponce de Leon, Gerardo</t>
  </si>
  <si>
    <t>Monorchiids (Digenea, Trematoda) of fishes in the Yucatan Peninsula, Mexico, with the description of three new species based on morphological and molecular data</t>
  </si>
  <si>
    <t>Digenea; SEM; LSU; cox1; Haemulidae; Mugilidae</t>
  </si>
  <si>
    <t>LIFE-CYCLE</t>
  </si>
  <si>
    <t>Adult specimens of monorchiids (Digenea) were collected from the intestines of the white grunt, Haemulon plumierii Lacepede (Haemulidae), and the white mullet, Mugil curema Valenciennes (Mugilidae) from five localities off the Yucatan Peninsula and one locality in the Gulf of Mexico. Some specimens were photographed and sequenced for two molecular markers, the large subunit (LSU) of nuclear rDNA and the cytochrome c oxidase subunit 1 (cox1) of mitochondrial DNA. Other specimens were processed for morphological analyses. Newly generated sequences were aligned with other sequences available in GenBank. Bayesian inference and maximum likelihood analyses were implemented using the data sets of LSU and cox1 independently. Reciprocal monophyly evidenced through phylogenetic analyses, sequence divergence values for both molecular markers, and detailed morphological analyses, including scanning electron microscopy photomicrographs, revealed three new genetic lineages, i.e., species, as parasites of M. curema. The three new species are Sinistroporomonorchis mexicanus n. sp., Sinistroporomonorchis yucatanensis n. sp., and Sinistroporomonorchis minutus n. sp. Two additional species of monorchiids were sampled, characterised molecularly, and re-described, namely Sinistroporomonorchis glebulentus (Overstreet, 1971) from the white mullet, and Alloinfundiburictus haemuli (Overstreet, 1969), from the white grunt.</t>
  </si>
  <si>
    <t>Magro, Lori; Cutmore, Scott C.; Carrasson, Maite; Cribb, Thomas H.</t>
  </si>
  <si>
    <t>Integrated characterisation of nine species of the Schistorchiinae (Trematoda: Apocreadiidae) from Indo-Pacific fishes: two new species, a new genus, and a resurrected but 'cryptic' genus</t>
  </si>
  <si>
    <t>HOMALOMETRON DIGENEA APOCREADIIDAE; MOLECULAR PHYLOGENETIC ANALYSIS; FAMILIES LEPOCREADIIDAE; HOST-SPECIFICITY; LIFE-CYCLE; N. G.; PLATYHELMINTHES; EVOLUTION; ELUCIDATION; SPECIATION</t>
  </si>
  <si>
    <t>We report nine species of the Schistorchiinae Yamaguti, 1942 (Apocreadiidae Skrjabin, 1942) from Indo-Pacific marine fishes. Molecular data (ITS2 and 28S rDNA and cox1 mtDNA) are provided for all species and the genus-level classification of the subfamily is revised. For Schistorchis Luhe, 1906, we report the type-species Sch. carneus Luhe, 1906 and Sch. skrjabini Parukhin, 1963. For Sphinteristomum Oshmarin, Mamaev &amp; Parukhin, 1961 we report the type-species, Sph. acollum Oshmarin, Mamaev &amp; Parukhin, 1961. We report and re-recognise Lobatotrema Manter, 1963, for the type and only species, L. aniferum Manter, 1963, previously a synonym of Sph. acollum. Lobatotrema aniferum is phylogenetically distant from, but morphologically similar to, Sph. acollum and Lobatotrema is recognised as a 'cryptic genus'. We propose Blendiellan. gen. for B. trigintatestisn. sp. and B. tridecimtestisn. sp. These species are broadly consistent with the present morphological concept of Schistorchis but are phylogenetically distant from the type-species; a larger number of testes and some other subtle morphological characters in species of Blendiella serve to distinguish the two genera. We report three species of Paraschistorchis Blend, Karar &amp; Dronen, 2017: P. stenosoma (Hanson, 1953) Blend, Karar &amp; Dronen, 2017 (type-species), P. seychellesiensis (Toman, 1989) Blend, Karar &amp; Dronen, 2017, and P. zancli (Hanson, 1953) Blend, Karar &amp; Dronen, 2017. Lobatotrema aniferum, P. stenosoma, and Sch. carneus each have two distinct cox1 populations either over geographical range or in sympatry. Available evidence suggests that most of these species, but not all, are widespread in the tropical Indo-Pacific.</t>
  </si>
  <si>
    <t>sytematics</t>
  </si>
  <si>
    <t>Petkeviciute, Romualda; Stunzenas, Virmantas; Staneviciute, Grazina</t>
  </si>
  <si>
    <t>Hidden Diversity in European Allocreadium spp. (Trematoda, Allocreadiidae) and the Discovery of the Adult Stage of Cercariaeum crassum Wesenberg-Lund, 1934</t>
  </si>
  <si>
    <t>Allocreadium isoporum; Cercariaeum crassum; cryptic speciation; ITS2 rDNA; 28S; molecular phylogeny; life cycles</t>
  </si>
  <si>
    <t>FRESH-WATER FISHES; DIGENEA ALLOCREADIIDAE; SYSTEMATIC POSITION; PHYLOGENETIC AFFINITIES; TRANSVERSALE RUDOLPHI; SPECIES-DIVERSITY; SPP. TREMATODA; RDNA SEQUENCES; LIFE-CYCLE; 1ST RECORD</t>
  </si>
  <si>
    <t>DNA sequences for adult and larval Allocreadium spp. from their natural fish and molluscan hosts were generated. Phylogenetic analyses based on two molecular markers (ITS2 and 28S rDNA) yielded unexpected results regarding the diversity and life cycles of European species. It was found that specimens morphologically consistent with the concept of Allocreadium isoporum (Looss 1894) form two different species-level genetic lineages. For now, the morphological differences between the specimens belonging to different genetic lineages are not discernible; they can infect the same fish species at the same or different localities. However, the species differ in their life-cycle patterns, specifically in terms of larval stages and first intermediate host specificity. Based on molecular markers, the tailed ophthalmoxiphidiocercaria developing in Pisidium spp. was associated with a sexual adult A. isoporum from Alburnus alburnus, Barbatula barbatula and Rutilus rutilus. Representatives of another genetic lineage, recovered from R. rutilus and Scardinius erythrophthalmus, turned out to be conspecific with the enigmatic European larval trematode Cercariaeum crassum Wesenberg-Lund, 1934, from the sphaeriid bivalve Pisidium amnicum. This finding requires the recognition of the cryptic species Allocreadium crassum.</t>
  </si>
  <si>
    <t>Dinh-Hung, Nguyen; Dong, Ha Thanh; Shinn, Andrew P.; Rodkhum, Channarong; Phiwsaiya, Kornsunee; Wichianrat, Chayanit; Soontara, Chayanit; Senapin, Saengchan; Chatchaiphan, Satid</t>
  </si>
  <si>
    <t>Lumpy skin disease of snakeskin gourami: A new record of metacercariae of Posthodiplostomum sp. (Digenea, Diplostomidae) in clinically sick snakeskin gourami, Trichopodus pectoralis Regan, 1910 (Pisces, Osphronemidae)</t>
  </si>
  <si>
    <t>Lumpy skin disease of snakeskin gourami; SSU rRNA; Molecular phylogenetic; Posthodiplostomum sp; Metacercariae</t>
  </si>
  <si>
    <t>TREMATODES; INFECTION</t>
  </si>
  <si>
    <t>Here, we report on two cases of disease with scattered, pronounced sub-epithelial swellings in the body of cultured snakeskin gourami (Trichopodus pectoralis) fingerlings from two independent farm sites. Locally, the condition is known colloquially as lumpy skin disease. The abnormal raised distortions of the skin were due to encysted metacercaria beneath the skin and deeper, within the subcutaneous musculature. Host reaction resulted in a thick, colourless, opalescent wall of the parasitic cyst. Excysted specimens were identified as metacercariae belonging to the genus Posthodiplostomum (Digenea, Diplostomidae) based on a combination of morphology and molecular analysis. Phylogenetically, using SSU rRNA genes, the isolate formed an independent cluster with other unnamed species Posthodiplostomum sp. from snakeheads (Channa spp.) reported from Japan and India; all the parasites in this group had metacercarial cysts with no or few melanophores. The development of parasite cysts resulted in pronounced skin distortions in cultured fingerlings and may be associated with the consequential high rates of morbidity and mortality. This case study is the first report of Posthodiplostomum sp. metacercariae in snakeskin gourami, adding to the growing range of host species infected with the genus. The severity and mortality associated with infection, however, requires further investigation together with a need to identify the precise species present.</t>
  </si>
  <si>
    <t>18S</t>
  </si>
  <si>
    <t>Aquaculture</t>
  </si>
  <si>
    <t>Lopez-Jimenez, A.; Gonzalez-Garcia, M. T.; Andrade-Gomez, L.; Garcia-Varela, M.</t>
  </si>
  <si>
    <t>Phylogenetic analyses based on molecular and morphological data reveal a new species of Strigea Abildgaard, 1790 (Digenea: Strigeidae) and taxonomic changes in strigeids infecting Neotropical birds of prey</t>
  </si>
  <si>
    <t>Strigeidae; phylogeny; Strigea; molecular markers; taxonomy</t>
  </si>
  <si>
    <t>DIPLOSTOMOIDEA POIRIER; TREMATODA STRIGEIDAE; LIFE-CYCLE; PARASITES; ARGENTINA; AVES; ACCIPITRIDAE; HISTORY; NUCLEAR; HAWK</t>
  </si>
  <si>
    <t>Members of the genus Strigea Abildgaard, 1790 are endoparasites of birds distributed worldwide. Adults of an undescribed species of the genus Strigea were collected from the intestines of two hawk species (Rupornis magnirostris and Accipiter coperii). Other species identified as Parastrigea macrobursa that were described in Argentina were also recovered from two hawk species (Buteogallus urubitinga and Buteogallus anthracinus) in three localities along the coasts of Mexico. Specimens of the two species were sequenced for three molecular markers, the internal transcribed spacers locus (ITS1-5.8S rDNA- ITS2) and the domains D1-D3 from the large subunit from nuclear ribosomal DNA and the cytochrome c oxidase subunit 1 from mitochondrial DNA. The newly sequenced specimens were aligned with other strigeids sequences downloaded from GenBank. Maximum likelihood and Bayesian analyses inferred with each molecular marker revealed that our specimens of Strigea sp. formed an independent lineage, which is recognized herein as a new species, Strigea magnirostris n. sp., representing the first species in Mexico and the 16th in the Neotropical region. Morphologically, the new species is distinguished from other congeneric species from the Americas by having an oral sucker with several papillae around it, well-developed pseudosuckers (118-248 mu m), a tegument covered with tiny spines, a larger cone genital (193-361 x 296-637) and a larger copulatory bursa (247-531 x 468-784). Our phylogenetic analyses revealed that P. macrobursa is not closely related to other members of the genus Parastrigea and is nested within Strigea, suggesting that P. macrobursa should be transferred to Strigea to form Strigea macrobursa n. comb., expanding its distribution range from Mexico to Argentina. Finally, the analyses also revealed that the taxonomy and systematics of Strigea should be re-evaluated, combining morphological and molecular characteristics.</t>
  </si>
  <si>
    <t>Aryaeipour, Mojgan; Fard, Ramin Mazaheri Nezhad; Rad, Mohammad Bagher Molai; Pirestani, Majid; Rouhani, Soheila; Daryani, Ahmad; Asadi, Tina; Sarvi, Shahabeddin; Rokni, Mohammad Bagher</t>
  </si>
  <si>
    <t>The Larval Stages of Echinostoma spp. in Freshwater Snails as the First and Second Intermediate Hosts in Gilan and Mazandaran Provinces, Northern Iran</t>
  </si>
  <si>
    <t>Echinostoma; Cercaria; Metacercaria; Freshwater snail; Iran</t>
  </si>
  <si>
    <t>TREMATODES DIGENEA; CENTRAL-EUROPE; GASTROPODA; PULMONATA; BASIN; KEY</t>
  </si>
  <si>
    <t>Background: Identification of the larval stages of Echinostoma spp. in freshwater snails is an essential guide to continue monitoring the possibility of their transmission and the potential of echinostomiasis in areas where trematodes are the primary agent of parasitic diseases. The aim of this study was investigate Echinostoma using morphological and molecular techniques.Methods: The study was conducted in Gilan and Mazandaran Provinces, northern Iran, from April 2019 to October 2021. Overall, 5300 freshwater snails were randomly collected and were identified using external shell morphology. Meanwhile, snails infected with trematodes were studied via shedding and dissecting methods. Larvae stages of Echinostoma were identified and the genomic DNA of the samples was extracted. The PCR amplification of the ITSI gene was carried out for 17 isolates and products were sequenced. Seven sequences were deposited in GenBank.Results: Totally, 3.5% of snails containing three species (Stagnicola sp., Radix sp. and Planorbis sp.) were infected with two types of cercaria, E. revolutum with 37 and Echinostoma sp. with 45 spines in the collar. Moreover, 35% of the snails were infected with Echinostoma spp. metacercaria. Phylogenetic analysis illustrated that isolates were included in two ITSI haplogroups.Conclusion: Results showed the potential hazard of a zoonotic parasite as Echinostoma in northern Iran. The potential of disease environmental relationship investigation and resource control optimization is necessary for effective disease prevention and health management.</t>
  </si>
  <si>
    <t>ITS1</t>
  </si>
  <si>
    <t>Iran. J. Parasitol.</t>
  </si>
  <si>
    <t>Knudson, Haley P.; Curran, Stephen S.; Truong, Triet N.; Dutton, Haley R.; Bullard, Stephen A.</t>
  </si>
  <si>
    <t>ENCYCLOBREPHUS BREVIVITELLUS N. SP. (DIGENEA: PLAGIORCHIOIDEA, INCERTAE SEDIS) INFECTING THE MEKONG SNAIL-EATING TURTLE, MALAYEMYS SUBTRIJUGA, IN THE MEKONG RIVER, VIETNAM, WITH PHYLOGENETIC ANALYSES BASED ON RDNA</t>
  </si>
  <si>
    <t>Encyclometridae Gorgoderoidea; ITS1 thorn 28S rDNA; Southeast Asia; Biodiversity Phylogeny</t>
  </si>
  <si>
    <t>LIFE-CYCLE; PLATYHELMINTHES; TREMATODA; ALLOCREADIIDAE; POSITION</t>
  </si>
  <si>
    <t>A new digenean species belonging in Encyclobrephus Sinha, 1949 is described, and the generic diagnosis is amended to accommodate variation in several features of the new species. Worms were collected from the intestines of 2 specimens of the Mekong snail-eating turtle, Malayemys subtrijuga (Schlegel and Muller, 1845). Permanent whole-mounted worms were studied using light microscopy, and ribosomal DNA (rDNA) sequences were generated from 3 worms. We investigated the phylogenetic relationship of the new species among some digenea using separate Bayesian inference analyses, 1 based on the 28S rDNA gene and rooted using a species from the Monorchioidea Odhner, 1911, and a second based on the internal transcribed spacer 1 region rooted by a species in the Microphalloidea Ward, 1901. Prior to the analyses, Encyclobrephus was classified in the Encyclometridae Mehra, 1931. Previous studies using rDNA from the type species for the family, Encyclometra colubrimurorum (Rudolphi, 1819) Baylis and Cannon, 1924, have demonstrated that En. colubrimurorum is closely related to species of Polylekithum Arnold, 1934 in the Gorgoderoidea Looss, 1901. Nevertheless, phylograms from both analyses indicated that the new species of Encyclobrephus belongs in the Plagiorchioidea Luhe, 1901, related to species in the families Cephalogonimidae Looss, 1899, Plagiorchiidae Luhe, 1901, Reniferidae Pratt, 1902, and Telorchiidae Looss, 1899. The present results suggest that Encyclobrephus is not closely related to En. colubrimurorum. Familial classification of Encyclobrephus is contingent on molecular data availability for the type species but it should be removed from the Encyclometridae and classified as incertae sedis within the Plagiorchioidea. Encyclometridae belongs in the Gorgoderoidea, not the Plagiorchioidea.</t>
  </si>
  <si>
    <t>Cavalcanti, Lidiany Doreto; Gouveia, Elida Jeronimo; Michelan, Gabriela; Lehun, Atsler Luana; Silva, Joao Otavio Santos; Hasuike, Wagner Toshio; Russo, Marcia Regina; Takemoto, Ricardo Massato</t>
  </si>
  <si>
    <t>Components influencing parasitism by Dadaytrema oxycephala (Digenea: Cladorchiidae) in Neotropical fish</t>
  </si>
  <si>
    <t>Parasite ecology; Host-parasite relationship; Digenea</t>
  </si>
  <si>
    <t>HOST-SPECIFICITY; DIVERSITY; ECOLOGY; RIVER; CHARACIFORMES; COMMUNITIES; MONOGENEANS; FLOODPLAIN; CHARACIDAE; PHYLOGENY</t>
  </si>
  <si>
    <t>The components that mold the structure of parasitic fauna are used as objects of study in an attempt to find patterns in their distribution. It is known that phylogeny (represented by specificity), host ecological traits (for example, feeding habits, position of the water column, reproductive strategies, body size, and age), and the environment affect the distribution and occurrence of parasites. In tropical regions, digeneans show high diversity, and the species Dadaytrema oxycephala is known to parasitize a wide range of host species. In this context, the objective of the present study is to analyze the components that affect the occurrence of D. oxycephala in Neotropical fish. We used data from the literature that contained the abundance of this parasite, as well as the geographic location and host species, and evaluated the influence of ecological traits, specificity, and latitude on parasite abundance, using a generalized linear mixed model (GLMM). The abundance of D. oxycephala can be explained by trophic level and position in the water column and latitude. However, coevolutionary processes are also extremely important, and the distribution of this parasite was not equal, showing high abundance for the genus Piaractus, which are the preferred hosts, even if the parasite is considered generalist. In short, host ecological traits are the important components in the distribution and occurrence of D. oxycephala, as well as the latitude.</t>
  </si>
  <si>
    <t>Truter, Marliese; Hadfield, Kerry A.; Smit, Nico J.</t>
  </si>
  <si>
    <t>Parasite diversity and community structure of translocated Clarias gariepinus (Burchell) in South Africa: Testing co-introduction, parasite spillback and enemy release hypotheses</t>
  </si>
  <si>
    <t>Eastern cape; Extralimital; Freshwater fish parasites; Infracommunity; Invasive; Western cape</t>
  </si>
  <si>
    <t>PSEUDODACTYLOGYRUS-ANGUILLAE YIN; ARGULUS-JAPONICUS; PHYLOGENETIC-RELATIONSHIPS; PLATYHELMINTHES; DIGENEA; RDNA; POPULATION; RECORD; LARVAE; RIVER</t>
  </si>
  <si>
    <t>Clarias gariepinus (Burchell) is one of several freshwater fish species that have been translocated beyond its natural geographic range in South Africa. The present study investigated the parasitic communities of two translocated populations (one in the Riviersonderend River, Western Cape and the other from the Great Fish River, Eastern Cape) as well as its native source population from Gariep Dam, Free State. A total of nine, seven, and eight parasitic taxa were found to parasitise various organs of C. gariepinus from the three populations, respectively. The diversity and abundances of parasitic species in the two translocated populations were similar, but distinct community assemblages were observed. Parasite community composition from the Great Fish River was similar to that of the source population from Gariep Dam, whereas the parasitic community from C. gariepinus in the Riviersonderend River was distinct from that of Gariep Dam. This, together with the introduction history into the Western Cape, suggests that translocated C. gariepinus is sourced from various systems across South Africa, or that suitable intermediate hosts are present in the recipient ecosystems to sustain hostspecific co-introduced parasitic taxa of C. gariepinus. In total, the resilience of 11 specialist parasite species of C. gariepinus is demonstrated in their persistence upon co-introduction into the two novel environments with their host, and support for the enemy release hypothesis is confirmed in the loss of known parasite taxa in translocated populations. The presence of the co-invasive fish lice Argulus japonicus Thiele, 1900 is reported from C. gariepinus in Gariep Dam and the Asian tapeworm Schyzocotyle acheilognathi (Yamaguti, 1934) was found from translocated C. gariepinus in the Riviersonderend River, Western Cape and lastly, a suspected case of parasite spillback from an unknown native host is reported.</t>
  </si>
  <si>
    <t>Int. J. Parasitol.-Parasit. Wildl.</t>
  </si>
  <si>
    <t>Lopez-Hernandez, Danimar; Valadao, Marisa Caixeta; de Melo, Alan Lane; Tkach, Vasyl V. V.; Pinto, Hudson Alves</t>
  </si>
  <si>
    <t>Elucidating the life cycle of opossum parasites: DNA sequences reveal the involvement of planorbid snails as intermediate hosts of Rhopalias spp. (Trematoda: Echinostomatidae) in Brazil</t>
  </si>
  <si>
    <t>PHYLOGENETIC ANALYSIS; DIGENETIC TREMATODES; TRIVOLVIS; PLATYHELMINTHES; DEXAMETHASONE; SYSTEMATICS; INFECTIONS; MORPHOLOGY; RUDOLPHI; HISTORY</t>
  </si>
  <si>
    <t>Echinostomatid digeneans belonging to the genus Rhopalias are intestinal trematodes found mainly in opossums in the New World. The genus comprises seven species, but their life cycles and intermediate hosts have been unknown until now. During our long-term study carried out in freshwater habitats within the state of Minas Gerais, Southeast Brazil, echinostomatid cercariae lacking collar spines were found in planorbid snails Biomphalaria glabrata, Biomphalaria straminea, Drepanotrema lucidum and Gundlachia ticaga in six different batches of snail samples collected between 2010 and 2019. Morphologically, the larvae reported herein are morphologically consistent with each other and characterized by the presence of 2-3 large ovoid or spherical corpuscles in each main duct of the excretory system, resembling to Cercaria macrogranulosa previously described from the same region of Brazil. Partial sequences of the ITS (ITS1-5.8S-ITS2) region and 28S gene of the nuclear ribosomal RNA operon, and partial sequences of mitochondrial nad1 and cox1 genes were obtained and compared with the data available for members of the family Echinostomatidae. Nuclear markers indicate that all samples of cercariae evaluated in the present study can be assigned to Rhopalias, but distinct from North American isolates of Rhopalias macracanthus, Rhopalias coronatus and Rhopalias oochi (divergence 0.2-1.2% in 28S and 0.8-4.7% in ITS). The lack of differences verified in both 28S and ITS in 5 out 6 studied samples suggested that they belong to the same species. However, nad1 sequences revealed that our cercariae correspond to three distinct species of Rhopalias (interspecific divergence: 7.7-9.9%), named here as Rhopalias sp. 1, found in B. straminea and G. ticaga, Rhopalias sp. 2 found in B. glabrata and D. lucidum, and Rhopalias sp. 3 also found in D. lucidum. They also differ by 10.8-17.2% from a North American isolate of R. macracanthus sequenced in this study. The cox1 sequences obtained for Rhopalias sp. 1 and Rhopalias sp. 2 (but not Rhopalias sp. 3) reveal that they are distinct from North American isolates of R. macracanthus (genetic divergence 16.3-16.5% and 15.6-15.7%, respectively), R. coronatus (9.2-9.3% and 9.3-9.5%) and Rhopalias oochi (9.0% and 9.5-10.1%). Encysted metacercariae with general morphology similar to that of the body of cercariae were found in tadpoles of Rhinella sp. from the same stream where snails harbored Rhopalias sp. 2, suggesting that the amphibians could act as second intermediate hosts of species of Rhopalias. Data obtained provide the first insights into the life cycle of this unusual echinostomatid genus.</t>
  </si>
  <si>
    <t>28S ITS Cox1 ND1</t>
  </si>
  <si>
    <t>Lopez-Hernandez, Danimar; de Melo, Alan Lane; Pinto, Hudson Alves</t>
  </si>
  <si>
    <t>STENOPHYSA MARMORATA (MOLLUSCA: PHYSIDADE) AS AN INTERMEDIATE HOST OF A SNAKE TREMATODE OF THE FAMILY RENIFERIDAE IN BRAZIL</t>
  </si>
  <si>
    <t>Cercaria; Physidae; Reniferidae; snakes; trematodes; Xiphidiocercaria</t>
  </si>
  <si>
    <t>DIGENEA</t>
  </si>
  <si>
    <t>Species of the family Reniferidae are trematodes found in the oral cavity and esophagus of snakes from Nearctic and Neotropical regions. Although Renifer heterocoelium has been reported in different snake species from South America, the snails involved in its transmission remain unknown. In this study, a xiphidiocercaria emerged from the physid snail Stenophysa marmorata from Brazil and was subjected to morphological and molecular study. The general morphology, including the shape of the stylet and arrangement of penetration glands, resembles that described for reniferid trematodes from North America. Phylogenetic analysis on the basis of nuclear sequences (28S ribosomal deoxyribonucleic acid gene [1,072 base pairs {bp}] and internal transcribed spacer region [ITS, 1,036 bp]) supports identifying this larva as a member of the family Reniferidae, very possibly a species of the genus Renifer. In the 28S analysis, low molecular divergences were found to Renifer aniarum (1.4%) and Renifer kansensis (0.6%), but also concerning other 2 reniferid species, i.e., Dasymetra nicolli (1.4%) and Lechriorchis tygarti (1.0%). Regarding ITS, the divergences between this Brazilian cercaria and R. aniarum or L. tygarti were 1.9% and 8.5%, respectively. In the case of the mitochondrial marker cytochrome oxidase subunit 1 (797 bp), our Reniferidae gen. sp. differs 8.6-9.6% from Paralechriorchis syntomentera, the only reniferid with sequences available for comparison. We discuss the probable conspecificity of the larval stages here reported with R. heterocoelium, the reniferid species reported in South America.</t>
  </si>
  <si>
    <t>Pakharukova, Maria A.; Lishai, Ekaterina; Zaparina, Oxana; Baginskaya, Nina; Hong, Sung-Jong; Sripa, Banchob; Mordvinov, Viatcheslav</t>
  </si>
  <si>
    <t>Opisthorchis viverrini, Clonorchis sinensis and Opisthorchis felineus liver flukes affect mammalian host microbiome in a species-specific manner</t>
  </si>
  <si>
    <t>IRRITABLE-BOWEL-SYNDROME; GUT MICROBIOTA; INFECTION; BACTERIA; DISEASE; ENDOSYMBIONTS; TRANSMISSION; INFLAMMATION; WOLBACHIA; BIOLOGY</t>
  </si>
  <si>
    <t>Author summaryThree epidemiologically significant food-borne trematodes (Opisthorchis felineus, O. viverrini, Clonorchis sinensis) affect the hepatobiliary system of mammals, including humans, inducing cholangitis, bile duct neoplasia, and even cholangiocarcinoma among chronically infected individuals. Two species, O. viverrini and C. sinensis are both recognized 1A group of biological carcinogens to human, whereas O. felineus is classified as a noncarcinogen. The impact of microbiota in the differences in morbidity for these three infections is not clear due to the absence of comparative studies conducted within the same experimental setting.Here we examined the microbes of liver flukes C. sinensis (South Korea), O. viverrini (Thailand) and O. felineus (Russia) as well as that in the bile and feces of hamsters that were infected with these three species of worms.The liver flukes (O. felineus, O. viverrini, and C. sinensis) contains its own unique bacteria and contributes to significant species-specific alterations in gastrointestinal microbiomes of the mammalian host. O. viverrini, a fluke with the most pronounced carcinogenic potential, has the strongest impact on the bile microbiome. O. felineus has the smallest consequences both in bile and feces microbiome. Our data can lead to the development of more effective species-specific modalities for diagnosis, prevention, and treatment. BackgroundOpisthorchis felineus, Opisthorchis viverrini and Clonorchis sinensis are epidemiologically significant food-borne trematodes endemic to diverse climatic areas. O. viverrini and C. sinensis are both recognized to be 1A group of biological carcinogens to human, whereas O. felineus is not. The mechanisms of carcinogenesis by the liver flukes are studied fragmentarily, the role of host and parasite microbiome is an unexplored aspect. Methodology/Principal findingsSpecific pathogen free Mesocricetus auratus hamsters were infected with C. sinensis, O. viverrini and O. felineus. The microbiota of the adult worms, colon feces and bile from the hamsters was investigated using Illumina-based sequencing targeting the prokaryotic 16S rRNA gene. The analysis of 43 libraries revealed 18,830,015 sequences, the bacterial super-kingdom, 16 different phyla, 39 classes, 63 orders, 107 families, 187 genera-level phylotypes. O. viverrini, a fluke with the most pronounced carcinogenic potential, has the strongest impact on the host bile microbiome, changing the abundance of 92 features, including Bifidobacteriaceae, Erysipelotrichaceae, [Paraprevotellaceae], Acetobacteraceae, Coriobacteraceae and Corynebacteriaceae bacterial species. All three infections significantly increased Enterobacteriaceae abundance in host bile, reduced the level of commensal bacteria in the gut microbiome (Parabacteroides, Roseburia, and AF12). Conclusions/SignificanceO. felineus, O. viverrini, and C. sinensis infections cause both general and species-specific qualitative and quantitative changes in the composition of microbiota of bile and colon feces of experimental animals infected with these trematodes. The alterations primarily concern the abundance of individual features and the phylogenetic diversity of microbiomes of infected hamsters.</t>
  </si>
  <si>
    <t>Plos Neglect. Trop. Dis.</t>
  </si>
  <si>
    <t>Belousova, Y. V.; Atopkin, D. M.; Vodiasova, E. A.</t>
  </si>
  <si>
    <t>The first modern morphological description of Cercaria pennata and molecular evidence of its synonymy with Pronoprymna ventricosa in the Black Sea</t>
  </si>
  <si>
    <t>Trematoda; larva; Pronoprymna ventricosa; Black Sea; Abra segmentum</t>
  </si>
  <si>
    <t>TREMATODA ZOOGONIDAE; ABRA-OVATA; PHYLOGENETIC POSITION; DIGENEA; GENUS; FELLODISTOMIDAE; PLATYHELMINTHES; FAUSTULIDAE; OVERSTREET; ACCURATE</t>
  </si>
  <si>
    <t>During the parasitological examination of molluscs Abra segmentum obtained from the Black Sea basin, parthenitae belonging to the family Faustulidae were found. The cercariae were obtained by natural emergence and were studied using differential interference contrast microscopy and scanning electron microscopy. Specimens resemble Cercaria pennata ex Tapes rugatus which was described from the Sevastopol area, in the shape and length of the body, tail length, location and shape of internal organs, suckers, pharynx, testicular rudiments, and the number and position of longitudinal lamellae on the tail finlets. To date, there are only limited descriptions of the parthenitae of C. pennata without detailed measurements, thus the taxonomic position of the individuals studied needs thorough revision and molecular verification. According to the molecular analyses, C. pennata was identical to that of published sequences of Pronoprymna ventricosa.</t>
  </si>
  <si>
    <t>Martinez, Lorena; Gilardoni, Carmen; Medina, Cintia; Lauthier, Juan Jose; Cremonte, Florencia; Etchegoin, Jorge</t>
  </si>
  <si>
    <t>First molecular identification of the trematode Maritrema bonaerense Etchegoin &amp; Martorelli, 1997 (Plagiorchiida, Microphallidae) from its intermediate hosts, the gastropod Heleobia australis (d?Orbigny, 1835) (Littorinimorpha, Cochliopidae) and the crab Neohelice granulata (Dana, 1851) (Decapoda, Varunidae) in Argentina</t>
  </si>
  <si>
    <t>digeneans; ITS2 sequence; life cycle; South America</t>
  </si>
  <si>
    <t>DIGENEA MICROPHALLIDAE; LIFE-CYCLES; MARINE; CHOICE</t>
  </si>
  <si>
    <t>The genus Maritrema Nicoll, 1907 (Platyhelminthes, Trematoda, Plagiorchiida, Microphallidae) comprises cosmopolitan species that predominantly parasitize birds. Although approximately 65 species have been described worldwide, including 6 for Argentina, molecular data referring to Maritrema species are still scarce worldwide, especially in South America. Unfortunately, this lack of ref-erences for nucleotide sequences is an obstacle to understanding the taxonomy and life cycles of trematodes, and impedes advancing our studies on the phylogeny and geographical distribution of these parasites. For that reason, we performed the molecular study of developmental stages of Maritrema bonaerense: cercariae (collected from the snail first intermediate host Heleobia australis, inhab-iting Mar Chiquita lagoon) and metacercariae (collected from the crab second intermediate host Neohelice granulata, inhabiting Mar Chiquita lagoon and San Antonio Oeste, Argentina). The accordance between the ITS2 sequence of M. bonaerense cercaria from the snail H. australis and the sequences of metacercariae from the crab N. granulata was 100%, supporting previous findings of the life cycle of M. bonaerense based on morphological data. All Maritrema species are included in a monophyletic and well-supported clade. Maritrema bonaerense grouped more closely with Maritrema gratiosum. These findings contribute to the knowledge of dige-neans in coastal marine ecosystems.</t>
  </si>
  <si>
    <t>ITS2</t>
  </si>
  <si>
    <t>Zoosyst. Evol.</t>
  </si>
  <si>
    <t>Achatz, T. J.; Von Holten, Z. S.; Kipp, J. W.; Fecchio, A.; LaFond, L. R.; Greiman, S. E.; Martens, J. R.; Tkach, V. V.</t>
  </si>
  <si>
    <t>Phylogenetic relationships and further unknown diversity of diplostomids (Diplostomida: Diplostomidae) parasitic in kingfishers</t>
  </si>
  <si>
    <t>Diplostomidae; Crassiphiala; Pseudocrassiphiala n; gen; Subuvulifer; Uvulifer; Crassiphiala bulboglossa; kingfishers; molecular phylogeny</t>
  </si>
  <si>
    <t>LIFE-CYCLE; TREMATODA; DIGENEA; AMERICA; POIRIER; HISTORY</t>
  </si>
  <si>
    <t>Kingfishers (Alcedinidae Rafinesque) are common inhabitants of wetlands and are known to be definitive hosts to a wide range of digeneans that parasitize fish as second intermediate hosts. Among these digeneans, members of the Diplostomidae Poirier, 1886 (diplostomids) are particularly common. Recent studies of diplostomids collected from kingfishers have revealed that they are probably more diverse than currently known. This particularly concerns the genera Crassiphiala Van Haitsma, 1925 and Uvulifer Yamaguti, 1934. In the present work, we studied seven diplostomid taxa from kingfishers in Brazil, the USA and the Philippines. Partial DNA sequences of the nuclear large ribosomal subunit (28S) and mitochondrial cytochrome c oxidase I (cox1) genes were obtained, and 28S sequences were used to study the phylogenetic interrelationships of these diplostomids. We provide the first DNA sequences from Uvulifer semicircumcisus Dubois et Rausch, 1950 and a member of Subuvulifer Dubois, 1952. Pseudocrassiphiala n. gen. is erected for a previously recognized species-level lineage of Crassiphiala and a new generic diagnosis of Crassiphiala is provided. Crassiphiala jeffreybelli n. sp., Crassiphiala wecksteini n. sp. and Pseudocrassiphiala tulipifera n. sp. are described, and a description of newly collected, high-quality specimens of Crassiphiala bulboglossa Van Haitsma, 1925 (the type-species of the genus) is provided.</t>
  </si>
  <si>
    <t>Valadao, Marisa C.; Alves, Philippe V.; Lopez-Hernandez, Danimar; Assis, Jordana C. A.; Coelho, Paulo R. S.; Geiger, Stefan M.; Pinto, Hudson A.</t>
  </si>
  <si>
    <t>A new cryptic species of Echinostoma (Trematoda: Echinostomatidae) closely related to Echinostoma paraensei found in Brazil</t>
  </si>
  <si>
    <t>Brazil; cryptic species; Echinostoma; integrative taxonomy; phylogeny</t>
  </si>
  <si>
    <t>SCANNING-ELECTRON-MICROSCOPY; INTERNAL TRANSCRIBED SPACERS; SP-N TREMATODA; BIOMPHALARIA-GLABRATA; SCHISTOSOMA-MANSONI; PHYLOGENETIC-RELATIONSHIPS; DIGENEA ECHINOSTOMATIDAE; LIFE-HISTORY; PLATYHELMINTHES; PARASITES</t>
  </si>
  <si>
    <t>Echinostoma paraensei, described in Brazil at the end of the 1960s and used as a biological model for a range of studies, belongs to the revolutum' complex of Echinostoma comprising species with 37 collar spines. However, molecular data are available only for a few isolates maintained under laboratory conditions, with molecular prospecting based on specimens originating from naturally infected hosts virtually lacking. The present study describes Echinostoma maldonadoi Valadao, Alves &amp; Pinto n. sp., a species cryptically related to E. paraensei found in Brazil. Larval stages (cercariae, metacercariae and rediae) of the new species were found in the physid snail Stenophysa marmorata in the State of Minas Gerais, Brazil, the same geographical area where E. paraensei was originally described. Adult parasites obtained experimentally in Meriones unguiculatus were used for morphological (optical microscopy) and molecular [28S, internal transcribed spacer (ITS), nad1 and cox1] characterization. The morphology of larval and adult parasites (most notable the small-sized dorsal spines in the head collar), associated with low (0-0.1%) molecular divergence for 28S gene or ITS region, and only moderate divergence for the mitochondrial cox1 gene (3.83%), might suggest that the newly collected specimens should be assigned to E. paraensei. However, higher genetic divergence (6.16-6.39%) was found in the mitochondrial nad1, revealing that it is a genetically distinct, cryptic lineage. In the most informative phylogenetic reconstruction, based on nad1, E. maldonadoi n. sp. exhibited a strongly supported sister relationship with E. paraensei, which may indicate a very recent speciation event giving rise to these 2 species.</t>
  </si>
  <si>
    <t>Helmer, Nikolaus; Hoerweg, Christoph; Sattmann, Helmut; Reier, Susanne; Szucsich, Nikolaus U.; Bulantova, Jana; Haring, Elisabeth</t>
  </si>
  <si>
    <t>DNA Barcoding of Trichobilharzia (Trematoda: Schistosomatidae) Species and Their Detection in eDNA Water Samples</t>
  </si>
  <si>
    <t>trematodes; Europe; environmental DNA barcoding; cercariae; swimmer's itch; cytochrome c oxidase subunit 1; CO1</t>
  </si>
  <si>
    <t>REAL-TIME PCR; ENVIRONMENTAL DNA; AVIAN SCHISTOSOMES; SWIMMERS ITCH; DEGRADATION; ASSAYS; TEMPERATURE; DIVERSITY; DIGENEA; RARE</t>
  </si>
  <si>
    <t>We designed and tested species-specific PCR primers to detect Trichobilharzia species via environmental DNA (eDNA) barcoding in selected Austrian water bodies. Tests were performed with eDNA samples from the field as well as with artificial samples from the lab, where snails releasing cercariae were kept in aquariums. From two localities, Trichobilharzia was documented based on the release of cercariae from snails, enabling morphological species identification. In both cases, the corresponding species were detected via eDNA: Trichobilharzia szidati and Trichobilharzia physellae. Nonetheless, the stochasticity was high in the replicates. PCR tests with aquarium water into which the cercariae had been released allowed eDNA detection even after 44 days. As in the PCRs with eDNA samples from the field, positive results of these experiments were not obtained for all samples and replicates. PCR sensitivity tests with dilution series of T. szidati genomic DNA as well as of PCR amplification products yielded successful amplification down to concentrations of 0.83 pg/mu L and 0.008 pg/mu L, respectively. Our results indicate that the presumed species specificity of PCR primers may not be guaranteed, even if primers were designed for specific species. This entails misidentification risks, particularly in areas with incomplete species inventories.</t>
  </si>
  <si>
    <t>methodology eDNA</t>
  </si>
  <si>
    <t>eDNA</t>
  </si>
  <si>
    <t>Perles, Livia; Barreto, Wanessa Teixeira Gomes; de Macedo, Gabriel Carvalho; Herrera, Heitor Miraglia; Machado, Rosangela Zacarias; Andre, Marcos Rogerio</t>
  </si>
  <si>
    <t>Neorickettsia sp. in coatis (Nasua nasua) in Brazil</t>
  </si>
  <si>
    <t>Anaplasmataceae; procyonidae; Central-Western Brazil</t>
  </si>
  <si>
    <t>EHRLICHIA-RISTICII; HELMINTHOECA; SNAILS; AGENT</t>
  </si>
  <si>
    <t>The genus Neorickettsia comprises trematode-associated bacteria that can cause diseases in animals and humans. Despite detection of Neorickettsia antigens in the intestine of coatis kept in captivity in southern Brazil through immunohistochemistry, the molecular identity of the bacteria in South American procyonids remains elusive. The aim of the present study was to investigate the occurrence of Neorickettsia sp. in blood samples from coatis in central-western Brazil. Between March 2018 and January 2019, animals were captured and recaptured in two areas of the Cerrado (Parque Estadual do Prosa, PEP; and Vila da Base Aerea, VBA) located in the city of Campo Grande, state of Mato Grosso do Sul, central-western Brazil. All captures were performed according to convenience. DNA from 97 blood samples was subjected to nested PCR (nPCR) targeting a fragment of the 16S rRNA gene of Neorickettsia sp. Six samples (3.6%; five from VBA and one from PEP) from different coatis were positive in nPCR based on the 16S rRNA. The sequences obtained (similar to 500 bp) showed &gt; 99% similarity to N. risticii. Phylogenetic analysis clustered the sequences detected in the present study in a clade with N. risticii. This is the first molecular detection of Neorickettsia sp. in coatis in Brazil.</t>
  </si>
  <si>
    <t>Rev. Bras. Parasitol. Vet.</t>
  </si>
  <si>
    <t>Poddubnaya, Larisa G.; Warren, Micah B.; Bullard, Stephen A.</t>
  </si>
  <si>
    <t>FOREGUT ULTRASTRUCTURE OF ADULT SANGUINICOLA VOLGENSIS (RASIN, 1929) MCINTOSH, 1934 (DIGENEA: APOROCOTYLIDAE)</t>
  </si>
  <si>
    <t>SEM; TEM; Ultrastructure; Pharynx; Specialized epithelium</t>
  </si>
  <si>
    <t>AMAZON RIVER-BASIN; GULF-OF-MEXICO; DIGESTIVE-SYSTEM; INERMIS PLEHN; LIFE-CYCLE; PHYLOGENETIC RELATIONS; BLOOD; PARASITE; TRACT; PLATYHELMINTHES</t>
  </si>
  <si>
    <t>Herein, we use scanning and transmission electron microscopy to describe the foregut (mouth, pharyngeal canal, and associated epithelia and musculature) of an adult freshwater fish blood fluke, Sanguinicola volgensis (Rasin, 1929) McIntosh, 1934, infecting the blood of sabre, Pelecus cultratus Linnaeus, 1758 (Cypriniformes: Leuciscidae) from the Volga River, Russia. Our results indicate that S. volgensis has a pharynx and lacks an oral sucker and that its pharyngeal canal acts as a peristaltic pump that sucks blood into the esophagus, whereupon digestion commences with granules secreted from the esophageal epithelium. We saw no evidence of longitudinal muscle fibers beneath the pharyngeal canal epithelium, pharyngeal glands, or pharyngeal epithelial cells or muscle cells within the pharyngeal muscular complex; collectively indicating the presence of a pharynx rather than an oral sucker. The specialized epithelial lining associated with the mouth and pharyngeal canal evidently is unique among neodermatans; it is smooth, similar to 40 nm thick anteriorly, and thickens (similar to 250-700 nm) posteriorly as the mouth cavity transitions into the pharyngeal canal. The pharyngeal canal epithelium has lumps of dense material resembling those of the basal lamina and fibrous coat of the tegument. The actin-like material within the pharyngeal cavity epithelium could provide structural support to the pharynx.</t>
  </si>
  <si>
    <t>Vainutis, Konstantin S. S.; Voronova, Anastasia N. N.; Mironovsky, Alexander N. N.; Zhigileva, Oksana N. N.; Zhokhov, Alexander E. E.</t>
  </si>
  <si>
    <t>The Species Diversity Assessment of Azygia Looss, 1899 (Digenea: Azygiidae) from the Volga, Ob, and Artyomovka Rivers Basins (Russia), with Description of A. sibirica n. sp.</t>
  </si>
  <si>
    <t>Azygia; new species; phylogeny; 28S rRNA; cox1 mtDNA</t>
  </si>
  <si>
    <t>PHYLOGENY; PLATYHELMINTHES; TREMATODE</t>
  </si>
  <si>
    <t>This study is devoted to the investigation of Azygia (Digenea: Azygiidae) species diversity using classical morphological, recent molecular tools (28S rRNA and cox1 mtDNA for genetic-based inference) and robust statistical techniques (Principal component analysis, PCA). The analysis revealed that the genus Azygia included four valid species: A. lucii, A. longa, A. hwangtsiyui, and A. sibirica n. sp. The distribution of the type species A. lucii was confirmed in the largest Russian rivers: the Volga and the Ob. The worms isolated from Perccottus glenii were determined as the Chinese species A. hwangtsiyui, according to the genetic data for the cox1 mtDNA gene, at 1.32-1.56%. The new species, Azygia sibirica n. sp, was described from Esox lucius in the Ob River and differentiated from the type species A. lucii by the smaller ovary, testes and prostatic sac, wider body, very narrow pharyngeal lumen and form of anterior margin of ovary. In addition, multivariate analysis and three methods for species delimitation (ABGD, GMYC, bPTP) showed the subdivision of A. lucii and A. sibirica n. sp. into two separate groups, one from the Volga River and another from the Ob River, respectively. To conclude, A. lucii infects Esox lucius in the western (European part of Russia, the Volga River basin), and northern (Western Siberia, the Ob River basin) parts of Russia; A. sibirica n. sp. has also been found to infect Esox lucius in the Ob River, while A. hwangtsiyui infects Perccottus glenii in the South of the Russian Far East (the Artymovka River basin).</t>
  </si>
  <si>
    <t>Shinad, Keloth; Chaudhary, Anshu; Prasadan, Puthanpurayil Kandambeth; Singh, Hridaya Shanker</t>
  </si>
  <si>
    <t>Phylogenetic relationships of two species of Haematoloechus (Trematoda: Haematoloechidae) infecting Euphlyctis spp. from the biodiversity hotspot, Western Ghats, India</t>
  </si>
  <si>
    <t>Haematoloechus; H; (H; ) variegatus capyristes; Molecular profile; Frogs; India; almorai</t>
  </si>
  <si>
    <t>1899 DIGENEA PLAGIORCHIOIDEA; MOLECULAR PHYLOGENY; LOOSS; NORTH; REVISION</t>
  </si>
  <si>
    <t>During a parasitological survey in the biodiversity hotspot, two species of the digenetic trematode, Haemato-loechus from the lungs of Indian skipper frog Euphlyctis cyanophlyctis and the Indian green frog, E. hexadactylus inhabiting the biodiversity hotspot, Western Ghats, India, were found and described using morphological and molecular tools. Morphological examinations indicated that the two species are Haematoloechus almorai Pande, 1937 and H. (H.) variegatus capyristes (Klein, 1905; Ingles, 1932) Odening, 1958 as previously described in the original manuscripts but with some morphological differences. The ITS region (ITS1, 5.8S and ITS2) and 28S gene of ribosomal DNA sequences were performed for phylogenetic studies showed that the sequences of these species did not match with any of the previously reported sequences on GenBank database. Phylogenetic analysis placed H. almorai and H. (H.) variegatus capyristes in a well-supported clade under the genus Haematoloechus. This is the first molecular study of present Haematoloechus species from the Western Ghats, India and discussed their phylogenetic position.</t>
  </si>
  <si>
    <t>Vainutis, Konstantin S.; Voronova, Anastasia N.; Urabe, Misako; Kazarin, Vitaly M.</t>
  </si>
  <si>
    <t>Integrative approach for discovering of the new species within the genus Allocreadium Looss, 1900 (Trematoda: Allocreadiidae) and framing of biogeographical hypotheses for the genus</t>
  </si>
  <si>
    <t>FRESH-WATER FISHES; AURICULOSTOMA DIGENEA ALLOCREADIIDAE; TRANSMISSION ELECTRON-MICROSCOPY; CREPIDOSTOMUM-METOECUS DIGENEA; SENSORY RECEPTORS; PHYLOGENY; AFFINITIES; PLATYHELMINTHES; CLARIFICATION; OSTEICHTHYES</t>
  </si>
  <si>
    <t>In July 2012 new Allocreadium species was isolated from Carassius gibelio caught in the Arsenyevka River, Primorsky region, Russia. Analy-ses on the morphometrics and internal organs0 topology revealed that these worms are morphologically closest with A. isoporum but both species are independent according to high genetic distances based on the 28S gene fragment (5.434 +/- 0.0073%). Unlike A. isoporum found earlier in Europe, the new species named A. pseudoisoporum sp. nov. has a shorter body length and the vitellarium not reaching the posterior end of the body at some distance and its anterior border is on the level of the ventral sucker. Allocreadium pseudoisoporum sp. nov. differs from seven species previously found in the Russian Far East with the following features: smaller size of the body, suckers0 ratio, range values, and topology of internal structures. Newly localities in the Pavlovka River and the Artyomovka River were discovered for A. khankaien-sis. Morphological variability of the worms from the Pavlovka River was observed in comparison with A. khankaiensis from the Komissarovka River. Using scanning electron microscope, we examined external surfaces of three species (A. pseudoisoporum sp. nov., A. khankaiensis, A. hemibarbi) and observed struc-tures reminiscent sensory receptors. This study was aimed to describe species diversity of allocreadiids inhabiting the south of Primorsky region, and to clarify phylogenetic relationships between the species from the genus Allocreadium Looss, 1900 using molecular genetic methods. The phylogenetic Bayesian tree based on the 28S gene showed a clear separation of ten Allocreadium species and confirmed the validity of A. pseudoisoporum sp. nov. Allocreadium pseudoisoporum sp. nov. is most similar to A. gotoi (genetic distances - 3.578 +/- 0.0051% in 28S, and 18.777 +/- 0.0149% in cox1), and represented the earliest divergent lineage in Allocreadium clade on the phylogenetic tree based on the 28S gene, thereby indicating its proximity to the ancestral node. Also, dichotomous keys for 25 Palearctic species of Allocreadium were prepared based on the morphology of the adult worms.</t>
  </si>
  <si>
    <t>Achatz, Tyler. J. J.; Burkman, Clara. A. A.; Fecchio, Alan; Pulis, Eric. E. E.; Tkach, Vasyl. V. V.</t>
  </si>
  <si>
    <t>Description and Phylogenetic Relationships of Anhingatrema n. gen. (Digenea: Diplostomidae) with Two New Species from New World Anhingas (Aves: Anhingidae)</t>
  </si>
  <si>
    <t>Diplostomidae; Anhingatrema n. gen; Anhingatrema overstreeti n. sp; Anhingatrema cararai n. sp; Anhinga anhinga; Molecular phylogeny</t>
  </si>
  <si>
    <t>PurposeThe Diplostomidae is a globally distributed family of digeneans that parasitize a wide variety of tetrapod definitive hosts. Recent molecular phylogenetic studies have revealed unknown diplostomid diversity in avian hosts throughout the New World. Herein, we provide descriptions of a novel genus of diplostomids with two new species. MethodsTwo species of diplostomids belonging to the new genus were collected from anhinga birds in Mississippi (USA) and Brazil. Partial nuclear 28S ribosomal and mitochondrial cox1 genes were sequenced. Ribosomal data were used for phylogenetic inference. ResultsBoth species of Anhingatrema n. gen. were positioned in a 100% supported, monophyletic clade in the phylogenetic tree. The molecular phylogenetic position and a combination of morphological features (e.g., presence of pseudosuckers, testes shape and orientation) supported erection of the new genus. Anhingatrema overstreeti n. sp. and Anhingatrema cararai n. sp. are morphologically similar, but differ in size of and ratios associated with pseudosuckers. The two species differ by 2% of 28S sequences and 13.8% of cox1 sequences. Comparison of DNA sequences revealed that Diplostomidae gen. sp. in GenBank (MZ314151) is conspecific with An. overstreeti n. sp. ConclusionAnhingatrema n. gen. is the sixth genus of diplostomids known from anhingas worldwide. Anhingatrema cararai n. sp. is the first diplostomid to be reported from anhingas in South America. Combined with previous studies, the molecular phylogenies revealed at least two host switches to anhingas from other birds during the evolutionary history of the Diplostomidae.</t>
  </si>
  <si>
    <t>Bray, Rodney A.; Cutmore, Scott C.; Cribb, Thomas H.</t>
  </si>
  <si>
    <t>Proposal of a new genus, Doorochen (Digenea: Lepocreadioidea), for reef-inhabiting members of the genus Postlepidapedon Zdzitowiecki, 1993</t>
  </si>
  <si>
    <t>Trematoda; Lepidapedidae; Morphological and molecular taxonomy; Great Barrier Reef; Phylogenetics; Cryptic species</t>
  </si>
  <si>
    <t>GREAT-BARRIER-REEF; MARINE FISHES; PHYLOGENETIC ANALYSIS; LIFE-CYCLE; TREMATODES; PLATYHELMINTHES; PARASITES; WATERS; BIVESICULIDAE; SPECIATION</t>
  </si>
  <si>
    <t>A new genus, Doorochen n. gen., is erected for four species of Postlepidapedon Zdzitowiecki, 1993, all of which inhabit members of the labroid genus Choerodon Bleeker, the tuskfishes, and which molecular phylogenies have indicated are not congeneric with the type-species, P. opisthobifurcatum (Zdzitowiecki, 1990) Zdzitowiecki, 1993. Doorochen secundum (Durio &amp; Manter, 1968) n. comb. from Choerodon graphicus (De Vis), the Graphic tuskfish, from the Great Barrier Reef (GBR) and New Caledonia is designated the type-species of the new genus. Other species recognised are Doorochen spissum (Bray, Cribb &amp; Barker, 1997) n. comb. from C. venustus (De Vis), the Venus tuskfish, C. cyanodus (Richardson), the Blue tuskfish, and C. graphicus from the GBR; D. uberis (Bray, Cribb &amp; Barker, 1997) n. comb. from C. schoenleinii (Valenciennes), the Blackspot tuskfish, and C. venustus from the GBR and Moreton Bay; and D. philippinense (Machida, 2004) n. comb. from C. anchorago (Bloch), the Orange -dotted tuskfish, from Philippine waters. In addition to these four species, two new species are described: D. zdzitowieckii n. sp. from C. fasciatus (Gunther), the Harlequin tuskfish, and C. graphicus from the GBR; and D. goorchana n. sp. from C. anchorago from the GBR and Palau. The genus Postlepidapedon is now considered to comprise just two species, P. opisthobifurcatum and P. quintum Bray &amp; Cribb, 2001. The relationships of Door-ochen, Postlepidapedon, Myzoxenus Manter, 1934 and Intusatrium Durio &amp; Manter, 1968 in the family Lep-idapedidae Yamaguti, 1958 are discussed.</t>
  </si>
  <si>
    <t>Mandla, Dimple; Singla, Neena; Brar, Sukhmanpreet Kaur; Das Singla, Lachhman</t>
  </si>
  <si>
    <t>Molecular and phylogenetic analysis and risk assessment of a trematode parasite, Artyfechinostomum sufrartyfex Lane, 1915 with a new host record from India</t>
  </si>
  <si>
    <t>Artyfechinostomum sufrartyfex; Mitochondrial ND1 region; Phylogenetic analysis; Snails; Tatera indica</t>
  </si>
  <si>
    <t>ECHINOSTOMA-MALAYANUM INFECTION; DIGENEA ECHINOSTOMATIDAE; WILD RODENTS; RDNA</t>
  </si>
  <si>
    <t>Field rodents are found naturally infected with trematode parasites of medical and veterinary importance. There is limited documented information on the trematode species found in rodents and their molecular identification in India. The present study conducted molecular and phylogenetic analysis of a trematode species recovered for the first time from a field rodent (gerbil) species, Tatera indica. In total, 180 gerbils captured from crop fields were examined for the presence and identification of trematode species and their risk assessment. The small intestine of only 6.67% gerbils was found infected with trematodes with higher infection rate in immature (7.38%) and female (6.93%) gerbils. A significant effect of season on trematode prevalence (chi(2) = 8.57, p = 0.02, df = 2) was observed. Light and scanning electron microscopy confirmed the infection with Echinostoma species. Mitochondrial NADH-ubiquinone oxidoreductase chain 1 (ND1) gene amplification revealed bands at 502 bp. Matching of generated sequences using nucleotide BLAST search showed 99.73% sequence identity with Artyfechinostomum sufrartyfex (NC037150.1) and 96.09% with Echnistoma (synonym Artyfechinostomum) malayanum (JF412731.1). Two snail species, Radix luteola and Indoplanorbis exustus were also recovered from the site of rodent trapping which may be the possible intermediate hosts for A. sufrartyfex. The study shows the usefulness of molecular and phylogenetic analysis to authenticate distinctiveness of species. The study also gives new insight to potentially unobserved A. sufrartyfex infections in T. indica and a potential risk of disease transmission to farmers and dairy animals through definitive (rodents) and intermediate (snails) hosts.</t>
  </si>
  <si>
    <t>Biologia</t>
  </si>
  <si>
    <t>Monnens, Marlies; Halajian, Ali; Littlewood, D. Tim J.; Briscoe, Andrew G.; Artois, Tom; Vanhove, Maarten P. M.</t>
  </si>
  <si>
    <t>Can avian flyways reflect dispersal barriers of clinostomid parasites? First evidence from the mitogenome of Clinostomum complanatum</t>
  </si>
  <si>
    <t>Flatworm; Trematoda; Mitochondrion; Genome; Phylogenetics</t>
  </si>
  <si>
    <t>MULTIPLE SEQUENCE ALIGNMENT; TRANSFER-RNA GENES; DIGENEA CLINOSTOMIDAE; DNA-SEQUENCES; TRNASCAN-SE; IQ-TREE; MITOCHONDRIAL; METACERCARIAE; RUDOLPHI; PROGRAM</t>
  </si>
  <si>
    <t>Clinostomum complanatum (Rudolphi, 1814) is an economically important parasitic flatworm (Trematoda, Digenea), yet little is known on the population structure of these animals. We characterise a new mitochondrial genome for C. complanatum, derived from an Iranian specimen. The newly obtained sequence is used to position the species in the digenean tree of life. The first-ever intraspecific comparison at mitogenome scale within C. complanatum revealed a high degree of similarity to the previously sequenced mitogenome of a distant (Italian) population. Avian migratory routes mirror phylogenetic clustering, and hence we suggest that infection of a flying host enables genetic exchange between parasites across large geographic distances. Comparative mito-genomic work in Clinostomum spp. at both the intra-(C. complanatum) and interspecific (C. complanatum-C. sinensis) level further shows that usage of new and/or additional mitochondrial markers is preferred over single-gene methods for high-resolution diagnostics and population biology.</t>
  </si>
  <si>
    <t>population structure</t>
  </si>
  <si>
    <t>Gene</t>
  </si>
  <si>
    <t>Gacad, Janelle Laura J.; Tanabe-Hosoi, Shoko; Yurlova, Natalia I.; Urabe, Misako</t>
  </si>
  <si>
    <t>The complete mitogenome of Echinoparyphium aconiatum (Digenea: Echinostomatidae) and a comparison with other digenean species</t>
  </si>
  <si>
    <t>Echinoparyphium aconiatum; Echinostomatidae; Mitochondrial genome; Phylogenetic analysis</t>
  </si>
  <si>
    <t>COMPLETE MITOCHONDRIAL GENOMES; TRANSFER-RNA GENES; PHYLOGENETIC-RELATIONSHIPS; LARVAL TREMATODES; DNA; PLATYHELMINTHES; PROGRAM; ORGANIZATION; STAGE; L.</t>
  </si>
  <si>
    <t>Echinoparyphium aconiatum (Digenea: Echinostomatidae) is an intestinal parasite of anatid and snail-eating birds. In Eurasia, it is also common in lymnaeid snails, which may serve as the first and second intermediate hosts. The systematics of its genus, Echinoparyphium, have long been inadequate, with poor descriptions and extensive synonymy. To provide a basis for developing new genetic markers for studies of the identification and system-atics of echinostomatids, the complete Ep. aconiatum mitogenome is described and compared with other dige-neans. The circular mt molecule of this species is 14,865 bp in length, with an average A + T content of 64.33%. It contains 12 protein-coding genes and 22 transfer RNA genes. The 3 ' end of nad4L overlaps the 5 ' end of nad4 by 40 bp, while the atp8 gene is absent. Twenty-one transfer RNA genes transcribe products with conventional cloverleaf structures, while one transfer RNA gene has unpaired D-arms. Comparative analyses indicate that Echinoparyphium aconiatum is closely related to Echinochasmus japonicus and Echinostoma miyagawai. The phylogenetic results, using our mitochondrial data indicated Ep. aconiatum as a sister taxon of Hypoderaeum conoideum in a monophyletic clade. Our data and analyses serve as the first representative sequenced mt genome from genus Echinoparpyhium, providing additional markers to clarify the taxonomic position of Ep. aconiatum.</t>
  </si>
  <si>
    <t>Cancela, Saira; Esteves, Adriana; Alvite, Gabriela; Paulino, Margot</t>
  </si>
  <si>
    <t>Modeling, molecular dynamics and docking studies of a full-length Echinococcus granulosus 2DBD nuclear receptor</t>
  </si>
  <si>
    <t>2DBD nuclear receptor; Echinococcus granulosus; full-length 3D model; molecular dynamics; molecular docking</t>
  </si>
  <si>
    <t>LIGAND-BINDING DOMAIN; HORMONE-RECEPTORS; RXR; NOMENCLATURE; INTEGRATION; SYSTEM</t>
  </si>
  <si>
    <t>Nuclear receptors are ligand-activated transcription factors capable of regulating the expression of complex gene networks. The family includes seven subfamilies of protein with a wide phylogenetic distribution. A novel subfamily with two DNA-binding domains (2DBDs) has been first reported in Schistosoma mansoni (Platyhelminth, Trematoda). Employing an ab initio protocol and homology modeling methods, the full-length 3D structure of the Eg2DBD alpha.1 nuclear receptor from Echinococcus granulosus (Platyhelminth, Cestoda) was generated. The model analysis reveals the presence of the conserved three-layered alpha-helical sandwich structure in the ligand binding domain, and a particularly long and flexible hinge region. Molecular dynamics simulations were performed previous to dock a conformational library of fatty acids and retinoic acids. Our results indicate that oleic and linoleic acids are suitable ligands to this receptor. The ligand-protein complex is stabilized mainly by hydrogen bonds and hydrophobic interactions. The fact that 2DBD nuclear receptors have not been identified in vertebrates confers particular interest to these nuclear receptors, not only concerning their structure and function but as targets of new anthelmintic drugs. Communicated by Ramaswamy H. Sarma</t>
  </si>
  <si>
    <t>J. Biomol. Struct. Dyn.</t>
  </si>
  <si>
    <t>Gonzalez-Garcia, M. T.; Garcia-Varela, M.; Lopez-Jimenez, A.; Ortega-Olivares, M. P.; de Leon, G. Perez-Ponce; Andrade-Gomez, L.</t>
  </si>
  <si>
    <t>Scaphanocephalus spp. (Trematoda: Opisthorchiidae) in intermediate and definitive hosts of the Yucatán Peninsula, Mexico, with a re-description of Scaphanocephalus expansus</t>
  </si>
  <si>
    <t>Molecular phylogeny; SEM; Opisthorchiidae; Cryptocotylinae; Pandion; Mugil; Mexico</t>
  </si>
  <si>
    <t>BLACK-SPOT SYNDROME; PHYLOGENETIC-RELATIONSHIPS; PANDION-HALIAETUS; OSPREY; PARASITES</t>
  </si>
  <si>
    <t>Scaphanocephalus is a small trematode genus belonging to the family Opistorchiidae. The genus currently contains only three species associated with marine fish as intermediate hosts and fish-eating birds as definitive hosts. Here, specimens of Scaphanocephalus were collected from the Osprey, Pandion haliaetus, and the White mullet, Mugil curema in the Yucatan Peninsula, Mexico. We report for the first-time DNA sequences of adult specimens of Scaphanocephalus, particularly S. expansus, as well as a sequence of a different species sampled as metacercaria. Morphological comparisons of Scaphanocephalus expansus confirmed the identity of the adult specimens, with minor morphological variations; Scanning electron photomicrographs were included, and the species was re-described. Phylogenetic analysis based on 28S rDNA sequences showed that Scaphanocephalus is monophyletic within Opisthorchiidae and consists of three independent lineages. Sequences of adults are identical to those of S. expansus. Instead, the sequence of the metacercaria sampled from the mesentery of Mugil curema nested with specimens reported as Scaphanocephalus sp. from a labrid fish in the Mediterranean Sea, herein named it as Scaphanocephalus sp. 2.</t>
  </si>
  <si>
    <t>Montes, M. M.; Garcia, I.; del Puerto, J. M. Paredes; Barneche, J. A.; Shimabukuro, M. Ibanez; Cardarella, G. F. Reig; Martorelli, S. R.; de Leon, G. Perez Ponce</t>
  </si>
  <si>
    <t>Integrative analysis of new Clinostomum metacercariae (Digenea, Clinostomidae) using COI mtDNA and morphology rises the number of lineages found in South American freshwater fishes</t>
  </si>
  <si>
    <t>New species; integrative taxonomy; COI; Argentina; Ardea cocoi</t>
  </si>
  <si>
    <t>COMPLANATUM INFECTION; DNA-SEQUENCES; MISSISSIPPI; BIRDS</t>
  </si>
  <si>
    <t>Clinostomidae is a diverse family of digenean parasitizing fish-eating birds as adults and fishes as metacercariae. The species composition, within the genus Clinostomum has been steadily increasing in recent years. In Argentina, four named species of Clinostomum have been documented, accompanied by four metacercariae representing distinct genetic lineages whose adults have not been identified. This study focused on examining clinostomids in three fish species - Australoheros scitulus (ASI), Cichlasoma dimerus (CDIM), and Pimelodella laticeps (PLA) - at various localities in Argentina. We conducted both morphological and molecular characterizations of the Clinostomum metacercariae collected from these fish species. Molecular phylogenetic analyses using COI mtDNA were performed to determine the placement of these metacercariae within the clinostomid phylogenetic tree. Clinostomum ASC represents a distinct lineage, morphologically distinguishable from other sequenced metacercariae due to its body shape (widest anteriorly and becoming slender towards the posterior end); this lineage was found to be closely related to C. caffarae. While Clinostomum CDIM and Clinostomum PLA exhibited morphological differences, they clustered together genetically with metacercariae reported in previous studies as Clinostomum L3 and Clinostomum CVI. This outcome, coupled with a low genetic distance (0 to 3%), suggests that they are conspecific with metacercariae found in fish across Mexico, Costa Rica, and Argentina. In light of the extensive diversity of fish species in Argentine freshwater ecosystems (over 500 species), and considering the relatively constrained extent of prior investigations, the anticipation of unearthing additional Clinostomum species or lineages is plausible.</t>
  </si>
  <si>
    <t>Gorbushin, Alexander M.</t>
  </si>
  <si>
    <t>Unveiling novel RNA viruses in trematodes parasitizing common periwinkle: Implications for host-parasite interactions</t>
  </si>
  <si>
    <t>Host-parasite interactions; Hyperparasitism; Viruses; Trematoda; Mollusca</t>
  </si>
  <si>
    <t>GENERATION; GENOME</t>
  </si>
  <si>
    <t>This study characterized novel RNA viruses, parasites of parasites, or hyperparasites identified during tran-scriptomic analyses of two trematode species, Cryptocotyle lingua and Himasthla elongata, infecting a sea snail, Littorina littorea. According to the viral genome structures and phylogenetic analysis, Cryptolin alternavirus (ClRNAV1), Cryptolin calicivirus (ClRNAV2) and Himastelon rhabdovirus 1 (HeRNAV1) were respectively classified within the families Alternaviridae, Caliciviridae and Rhabdoviridae. They replicate species-specifically in two studied phases of trematode live cycle: intramolluscan parthenogenetic rediae and free-swimming cercariae. ClRNAV1 showed significantly higher expression in C. lingua cercariae relative to rediae. HeRNAV1 ' s similarity to rabies viruses raises questions about its potential effects on the nervous system of H. elongata. This 'trematode rabies' could enable the use of genetically modified viruses for developing new methods to control the spread and intensity of diseases caused by trematodes.</t>
  </si>
  <si>
    <t>J. Invertebr. Pathol.</t>
  </si>
  <si>
    <t>Tantrawatpan, Chairat; Kongim, Bangon; Agatsuma, Takeshi; Pilap, Warayutt; Saijuntha, Weerachai</t>
  </si>
  <si>
    <t>Genetic variation of the lymnaeid Radix rubiginosa (Michelin, 1831) (Mollusca, Gastropoda) and other freshwater snails in Thailand examined using mitochondrial COI sequences</t>
  </si>
  <si>
    <t>Intermediate host; mitochondrial DNA; pulmonate snail; radicine snail; species complex</t>
  </si>
  <si>
    <t>MOLECULAR CHARACTERIZATION; PHYSIDAE</t>
  </si>
  <si>
    <t>Freshwater lymnaeid snails, for example Radix rubiginosa, may serve a crucial role as the sole intermediate hosts of several trematodes of medical or veterinary importance causing diseases in livestock and humans including fascioliasis, schistosomiasis and echinostomiasis. In Thailand, there is little information on the genetic variation of lymnaeid snails. Thus, this study explores the mitochondrial cytochrome c oxidase subunit I (COI) sequence variation of lymnaeid and physid snails collected from different geographical areas in Thailand, with the main focus on R. rubiginosa. In all, 175 R. rubiginosa, 7 Orientogalba sp., 9 Racesina sp., and 61 Physella acuta were collected from 36 localities in Thailand. A high level of genetic variation was detected in R. rubiginosa, with 40 haplotypes being recorded. Phylogenetic analyses revealed two clades (possibly species) in the material identified as R. rubiginosa. One clade contained all samples examined in this study, together with a sequence from Indonesia, while the second clade comprised specimens found in Singapore, Malaysia, and Vietnam. Seven haplotypes of P. acuta were clustered into clade A, the globally invasive lineage of this species.</t>
  </si>
  <si>
    <t>Molluscan Res.</t>
  </si>
  <si>
    <t>3-4</t>
  </si>
  <si>
    <t>Kalinina, Kristina Andreevna; Besprozvannykh, Vladimir Vladimirovich; Tatonova, Yulia Viktorovna; Shchelkanov, Mikhail Yurievich</t>
  </si>
  <si>
    <t>A Description of Echinochasmus pseudobeleocephalus n. sp. (Echinochasmidae) Based on Morphological and Molecular Data</t>
  </si>
  <si>
    <t>Echinochasmidae; Echinochasmus; morphological criteria; 28S rRNA; taxonomy; Russian Far East</t>
  </si>
  <si>
    <t>PHYLOGENETIC ANALYSIS; ECHINOSTOMATIDAE; PLATYHELMINTHES; TREMATODA; FAMILY</t>
  </si>
  <si>
    <t>Adult individuals of Echinochasmus pseudobeleocephalus n. sp. were obtained during an experimental study on trematodes' life cycle. An analysis of the morphometric characteristics of the developmental stages and involvement of first intermediate hosts, snails of the genus Boreoelona, in their life cycle, revealed the identity of the obtained trematodes to the European species Echinochasmus beleocephalus previously discovered in the south of the Russian Far East. However, an analysis of molecular data, in particular sequences of the 28S rRNA gene, showed that the Far Eastern trematodes examined do not belong to European E. beleocephalus despite their morphological similarities. An analysis of phylogenetic relationships within the family Echinochasmidae supported the status of E. pseudobeleocephalus n. sp. as an independent species. Our new data confirmed that the individuals attributed to Echinochasmus can be subdivided into two groups on the basis of the number of head-collar spines and the tail length in cercariae on an intergeneric level.</t>
  </si>
  <si>
    <t>Mukaratirwa, Samson; Laidemitt, Martina R.; Hewitt, Reynold; Sengupta, Mita E.; Marchi, Silvia; Polius, Consortia; Belmar, Sharon; Scholte, Ronaldo G. C.; Perez, Freddy; Stensgaard, Anna-Sofie; Vennervald, Birgitte J.; Willingham, Arve L.; Loker, Eric S.</t>
  </si>
  <si>
    <t>Update on the Geographic Distribution of the Intermediate Host Snails of Schistosoma mansoni on St. Lucia: A Step Toward Confirming the Interruption of Transmission of Human Schistosomiasis</t>
  </si>
  <si>
    <t>FRESH-WATER SNAILS; PHYLOGENETIC-RELATIONSHIPS; BIOMPHALARIA-GLABRATA; ECHINOSTOMATIDAE; IDENTIFICATION; MARTINIQUE; CERCARIAE; DIGENEA; ISLAND; DNA</t>
  </si>
  <si>
    <t>To provide information to guide considerations of declaring interruption of transmission of human schistosomiasis due to Schistosoma mansoni on St. Lucia, we undertook an island-wide survey in June-July 2022 to determine the presence of Biomphalaria snails, the intermediate hosts of S. mansoni, and their infection status. Snail surveys were carried out at 58 habitats to determine presence of Biomphalaria snails followed by examination of the collected snails for evidence of infection with S. mansoni. Furthermore, water samples were collected at the snail habitats and screened for presence of S. mansoni DNA using an eDNA approach. We found B. glabrata present in one habitat (Cul de Sac) where it was abundant. Specimens provisionally identified as Biomphalaria kuhniana were recovered from 10 habitats. None of the Biomphalaria specimens recovered were positive for S. mansoni. None of the eDNA water samples screened were positive for S. mansoni. Experimental exposures of both field-derived and laboratory-reared St. Lucian B. glabrata and B. kuhniana to Puerto Rican and Kenyan-derived S. mansoni strains revealed B. glabrata to be susceptible to both and B. kuhniana proved refractory from histological and snail shedding results. We conclude, given the current rarity of B. glabrata on the island and lack of evidence for the presence of S. mansoni, that transmission is unlikely to be ongoing. Coupled with negative results from recent human serological surveys, and implementation of improved sanitation and provision of safe water supplies, St. Lucia should be considered a candidate for declaration of interruption of human schistosomiasis transmission.</t>
  </si>
  <si>
    <t>epidemiology</t>
  </si>
  <si>
    <t>qPCR</t>
  </si>
  <si>
    <t>ND5</t>
  </si>
  <si>
    <t>Am. J. Trop. Med. Hyg.</t>
  </si>
  <si>
    <t>Pinto, Hudson Alves; Pantoja, Camila; de Assis, Jordana Costa Alves; Lopez-Hernandez, Danimar; Vieira, Fabio; Luque, Jose Luis; Alves, Philippe Vieira</t>
  </si>
  <si>
    <t>A Rare Fish Amphistome Revisited: The Phylogenetic Position of Kalitrema kalitrema (Trematoda: Cladorchiidae) Found in Hypostomus spp. (Siluriformes: Loricariidae) from Brazil</t>
  </si>
  <si>
    <t>fish paramphistomes; Paramphistomoidea; cladorchiids; integrative taxonomy; systematics</t>
  </si>
  <si>
    <t>FRESH-WATER FISHES; PERFORMANCE</t>
  </si>
  <si>
    <t>Despite recent advances in the molecular knowledge of amphistome trematodes, most genera known from fish remain to be genetically characterized. This is the case for Kalitrema, a genus of the speciose family Cladorchiidae and the type of Kalitrematinae. The type and only species of this genus, Kalitrema kalitrema Travassos, 1933, was originally proposed based on two specimens found in an armored suckermouth catfish from Brazil, and its phylogenetic position has not been evaluated. In this study, paramphistomes found in Hypostomus alatus (2/9; 22.2%) and Hypostomus francisci (4/143; 2.8%) from the Paraobepa River (Sao Francisco River basin), Minas Gerais, Brazil, between December 2019 and November 2021, were subjected to morphological study. The parasites were identified in low intensity of infection [1.2 (1-2)] and redescribed as K. kalitrema. This species exhibits unique features such as a linguiform body with a circular ridge near the anterior end and a deep, median notch present at the posterior extremity of the body, apparently dividing the body into two lobes. A subset of specimens was further subject to phylogenetic analyses based on the most densely sampled markers, the nuclear ribosomal RNA (28S and ITS2) and mitochondrial cox1, which revealed the inclusion of K. kalitrema in a Neotropical clade of fish paramphistomes. The most comprehensive phylogenetic tree, based on the 28S dataset, confirmed K. kalitrema as an independent, early diverging lineage among Neotropical fish cladorchiids. However, the monophyly of Kalitrematinae was not sustained, given that species of the other kalitrematine genera Pseudocladorchis and Iquitostrema included in the phylogenetic analysis fell in a distinct clade with other fish cladorchiids. As a result, we propose here a narrower concept for Kalitrematinae sensu stricto, accommodating only Kalitrema (type genus) until a more natural subfamilial or familial classification is provided.</t>
  </si>
  <si>
    <t>Salloum, Priscila M.; Jorge, Fatima; Poulin, Robert</t>
  </si>
  <si>
    <t>Different trematode parasites in the same snail host: Species-specific or shared microbiota?</t>
  </si>
  <si>
    <t>bacterial exchanges; community similarity; microbiota; parasite; snail; trematode</t>
  </si>
  <si>
    <t>MARITREMA-NOVAEZEALANDENSIS; MOLECULAR ECOLOGY; OTAGO HARBOR; LIFE-CYCLE; INTERMEDIATE; PHYLOGENY; DIVERSITY; LARVAL; MAFFT; DIET</t>
  </si>
  <si>
    <t>The concept that microbes associated with macroorganisms evolve as a unit has swept evolutionary ecology. However, this idea is controversial due to factors such as imperfect vertical transmission of microbial lineages and high microbiome variability among conspecific individuals of the same population. Here, we tested several predictions regarding the microbiota of four trematodes (Galactosomum otepotiense, Philophthalmus attenuatus, Acanthoparyphium sp. and Maritrema novaezealandense) that parasitize the same snail host population. We predicted that each parasite species would harbour a distinct microbiota, with microbial composition similarity decreasing with increasing phylogenetic distance among parasite species. We also predicted that trematode species co-infecting the same individual host would influence each other's microbiota. We detected significant differences in alpha and beta diversity, as well as differential abundance, in the microbiota of the four trematode species. We found no evidence that phylogenetically closely related trematodes had more similar microbiota. We also uncovered indicator bacterial taxa that were significantly associated with each trematode species. Trematode species sharing the same snail host showed evidence of mostly one-sided bacterial exchanges, with the microbial community of one species approaching that of the other. We hypothesize that natural selection acting on specific microbial lineages may be important to maintain differences in horizontally acquired microbes, with vertical transmission also playing a role. In particular, one trematode species had a more consistent and diverse bacteriota than the others, potentially a result of stronger stabilizing pressures. We conclude that species-specific processes shape microbial community assembly in different trematodes exploiting the same host population.</t>
  </si>
  <si>
    <t>Furusawa, Haruki; Ikezawa, Hiromi; Tsujimoto, Shohei G. G.; Ichikawa-Seki, Madoka; Waki, Tsukasa</t>
  </si>
  <si>
    <t>Introducing the land snail Bradybaena pellucida increased infection risk of the avian parasite Postharmostomum commutatum in the Kanto region of Japan</t>
  </si>
  <si>
    <t>Gallus gallus; Intermediate host; Spillback; Trematode</t>
  </si>
  <si>
    <t>NOV TREMATODA BRACHYLAIMIDAE; HOKKAIDO; RECORDS</t>
  </si>
  <si>
    <t>The trematode Postharmostomum commutatum is a parasite of the chicken Gallus gallus domesticus. Its heavy infection can cause inflammation and hemorrhage in the cecum of host birds. We found a severe infection of metacercariae of P. commutatum, which was identified based on DNA barcodes with morphology, in the introduced land snail Bradybaena pellucida and its related species in the Kanto region of Japan. Our field survey revealed that metacercariae were detected in 14 of 69 sampling locations in this region. B. pellucida was thought to be the major second intermediate host of metacercariae of the trematode because this snail was most frequently found in the study area and the prevalence and infection intensity were higher than those of the other snail species. The observed increase in metacercariae in introduced populations of B. pellucida can enhance the infection risk of chickens and wild host birds, probably owing to the spillback effect. Our seasonal field study showed that the prevalence and infection intensity of metacercaria seemed to be high in populations of B. pellucida during the summer and early autumn. Therefore, chickens should not be bred outdoors during these seasons to prevent severe infection. Our molecular analysis, based on cytochrome c oxidase subunit I sequences, showed a significantly negative value for Tajima's D in P. commutatum, suggesting an increase in its population size. Thus, P. commutatum distributed in the Kanto region may have increased its population size with the introduction of the host snail.</t>
  </si>
  <si>
    <t>diagnostics</t>
  </si>
  <si>
    <t>Mathews, Patrick D.; Rabet, Nicolas; Espinoza, Luis L.; Hay, Vincent; Bonillo, Celine; Keith, Philippe; Lord, Clara; Audebert, Fabienne</t>
  </si>
  <si>
    <t>Discovery of a Digenean (Cryptogonimidae) Living in a Cleft-Lipped Goby, Sicyopterus cynocephalus (Teleostei: Gobiidae) from Ranongga Island, Solomon Islands: Analysis of Multiple Ribosomal DNA Regions</t>
  </si>
  <si>
    <t>digenea; Gobiidae; Sicyopterus cynocephalus; freshwater; Solomon Islands</t>
  </si>
  <si>
    <t>LIFE-CYCLE; HOPLIAS-MALABARICUS; INDO-PACIFIC; MORPHOLOGY; PERCIFORMES; FISHES</t>
  </si>
  <si>
    <t>This study results from a continued investigation of the occurrence and diversity of parasites of freshwater fish in the Solomon Islands. Thus, we revealed a new host as well as a new site of infection and a new geographical area for the cryptogonimid parasite, Stemmatostoma cribbi (Digenea: Cryptogonimidae). The cryptogonimid species was identified based on general morphology and on molecular data of metacercariae found in the gills of the cleft-lipped goby, Sicyopterus cynocephalus, from Ranongga Island, Western Province of the Solomon Islands. This is the first report of a Stemmatostoma sp. digenean parasitizing fish of the genus Sicyopterus in the Indo-Pacific region and the first report of S. cribbi infection in a fish from the Solomon Islands. Phylogenetic analysis performed by Bayesian inference and maximum likelihood confirmed the presence of the cryptogonimid in a well-supported subclade of Stemmatostoma spp.</t>
  </si>
  <si>
    <t>NGS Miseq</t>
  </si>
  <si>
    <t>18S ITS 28S 16S Cox1 CytB</t>
  </si>
  <si>
    <t>Pathogens</t>
  </si>
  <si>
    <t>Kacem, Hichem; Miquel, Jordi</t>
  </si>
  <si>
    <t>A Review of Sperm Ultrastructural Characters in the Opecoelidae (Digenea) and Their Phylogenetic Implications, with New Data on Peracreadium characis, a Parasite of Diplodus puntazzo in Tunisia</t>
  </si>
  <si>
    <t>Peracreadium characis; Opistholebetinae; Opecoelidae; Digenea; spermatozoon; ultrastructure</t>
  </si>
  <si>
    <t>SALMO-TRUTTA PISCES; INTESTINAL PARASITE; SPERMATOZOON ULTRASTRUCTURE; MATURE SPERMATOZOON; SHALLOW-WATER; N. G.; SPERMIOGENESIS; FISHES; PLATYHELMINTHES; LEPOCREADIIDAE</t>
  </si>
  <si>
    <t>The mature spermatozoon of Peracreadium characis, an intestinal parasite of the sheephead bream, is described by means of transmission electron microscopy (TEM). It shares the common ultrastructural features described in the majority of digeneans (two 9+'1' axonemes, mitochondria, nucleus and parallel cortical microtubules). The absence of external ornamentation of the plasma membrane and spine-like bodies distinguishes the spermatozoon of P. characis from the spermatozoa of the remaining studied opecoelids. Abstract: The spermatozoon ultrastructure of Peracreadium characis (Stossich, 1886) (Digenea: Opecoelidae), an intestinal parasite of the sheephead bream Diplodus puntazzo (Walbaum, 1792) (Sparidae), is described by means of transmission electron microscopy (TEM). The mature spermatozoon possesses two axonemes of the 9+'1' trepaxonematan pattern, an anterior electron-dense material, two mitochondria, a nucleus and parallel cortical microtubules distributed in two bundles. The absence of external ornamentation of the plasma membrane and spine-like bodies are the noteworthy characters that distinguish the spermatozoon of P. characis from those of most opecoelids. In fact, only Helicometra fasciata lacks external ornamentation in the spermatozoon. A comparative study with the remaining opecoelids described so far reveals similarities in the ultrastructural organization of their sperm cells. In addition, the current data on sperm ultrastructure in species of the recognized opecoelid subfamilies are compared, namely the Hamacreadiinae, Helicometrinae, Opecoelinae, Opistholebetinae and Plagioporinae.</t>
  </si>
  <si>
    <t>Review</t>
  </si>
  <si>
    <t>Montes, Martin Miguel; Vercellini, Clara; Ostoich, Nicolas; Shimabukuro, Marina Ibanez; Cavallo, Gaston; Cardarella, German Reig; Martorelli, Sergio</t>
  </si>
  <si>
    <t>Phylogenetic position of the South American freshwater Rhipidocotyle santaensis (Digenea:Bucephalidae) based on partial 28S rDNA</t>
  </si>
  <si>
    <t>Rhipidocotyle santanaensis; Argentina; Freshwater; 28S rDNA; Acestrorhynchus pantaneiro</t>
  </si>
  <si>
    <t>DIGENEA BUCEPHALIDAE; PLATYHELMINTHES; LARVAL; CHOICE; FISHES</t>
  </si>
  <si>
    <t>The family Bucephalidae is comprised of nine subfamilies, the most important being Bucephalinae with eight genera. Among these, the genus Rhipidocotyle has been found in marine and freshwater environments all over the world. Previous studies of Rhipidocotyle santanaensis have dealt with its morphology or host's ecology. Here, we provide a phylogenetic analysis based on two 28S rDNA sequences from R. santanaensis parasitizing the freshwater fish Acestrorhynchus pantaneiro from the Ibera Lagoon (Corrientes Province, Argentina). The 28S rDNA tree showed that it clustered together with Rhipidocotyle species from Middle and North America, suggesting a common history. Bucephalinae appears to have undergone four evolutionary processes: first, the diversification within the same host family; second, more than one successful infection of the same host family in different geographic regions; third, jumping between host families; and, finally, successful invasion of the freshwater environment (occurring in at least four different events in the subfamily). We hypothesize that R. santanaensis entered the freshwater environment by a jumping event from some unknown marine host family when a seawater ingression took place in South America during the Late Quaternary. This is the first sequenced Bucephalinae species from South America. Further sequencing will help shed light on the evolutionary relationships between South American members of this group from marine and, especially, freshwater environments.</t>
  </si>
  <si>
    <t>Mallawarachchi, Chandana H.; Dissanayake, Mangala M.; Hendavitharana, Sidesh R.; Senanayake, Saman; Gunathilaka, Nisayuri; Chandrasena, Nilmini T. G. A.; Yahathugoda, Thishan C.; Wickramasinghe, Susiji; de Silva, Nilanthi R.</t>
  </si>
  <si>
    <t>Ocular Trematodiasis in Children, Sri Lanka</t>
  </si>
  <si>
    <t>INFECTION</t>
  </si>
  <si>
    <t>Using histopathology and phylogenetic analysis of the internal transcribed spacer 2 gene, we found &gt;2 dis-tinct trematode species that caused ocular trematode infections in children in Sri Lanka. Collaborations be-tween clinicians and parasitologists and community awareness of water-related contamination hazards will promote diagnosis, control, and prevention of ocular trematode infections.</t>
  </si>
  <si>
    <t>Emerg. Infect. Dis</t>
  </si>
  <si>
    <t>Svinin, Anton O.; Chikhlyaev, Igor V.; Bashinskiy, Ivan W.; Osipov, Vitaly V.; Neymark, Leonid A.; Ivanov, Alexander Yu.; Stoyko, Tamara G.; Chernigova, Polina I.; Ibrogimova, Polina K.; Litvinchuk, Spartak N.; Ermakov, Oleg A.</t>
  </si>
  <si>
    <t>Diversity of trematodes from the amphibian anomaly P hotspot: Role of planorbid snails</t>
  </si>
  <si>
    <t>LARVAL TREMATODES; PELOPHYLAX-RIDIBUNDUS; HOST-MANIPULATION; EXPERIMENTAL-INFECTION; PHYLOGENETIC ANALYSIS; INDUCED MALFORMATIONS; MOLLUSK COMMUNITIES; POPULATION DECLINES; MOLECULAR PHYLOGENY; CERCARIAE TREMATODA</t>
  </si>
  <si>
    <t>Trematode infection of the second intermediate hosts can lead to changes in their fitness and, as a result, a change in the invasion rate of animal communities. It is especially pronounced during the invasion of parasite species that reduce activity due to the manipulation of hosts through the changes of their morphology and physiology. One of these cases is an anomaly P syndrome hotspot found in some populations of water frogs and toads in Europe caused by the trematode Strigea robusta metacercariae. The occurrence of pathogen and their participation in ecosystems are intrigues questions in the anomaly P phenomenon, as well as the role of planorbid snails that serve as the first intermediate hosts for many trematode species. Herein, we focused on trematodes spectra from planorbid snails and amphibians from the anomaly P hosts with the aim to undetected interactions between the pathways of parasites. Emerging cercariae of 6802 planorbid snails of dominant species (Planorbarius corneus, Planorbis planorbis, and Anisus spp.) were detected by both morphological and molecular methods in seven waterbodies in Privolzhskaya Lesostep Nature Reserve (Russia). A total of 95 sequences of 18 species were received, and 48 sequences were unique and did not present in any genetic databases. The 18 species of trematodes from snails and 14 species of trematodes from amphibian hosts (Pelophylax ridibundus; Ranidae; Anura) were detected. Three species (Echinostoma nasincovae, Tylodelphys circibuteonis and Australapatemon burti) was new for the trematode fauna of the Middle Volga River region and Russia as a whole. Eleven species of parasitic flatworms have amphibians in their life cycles and nine species used amphibians as metacercariae hosts: Echinostoma nasincovae, E. miyagawai, Echinoparyphium recurvatum, Tylodelphys circibuteonis, Neodiplostomum spathula, Paralepoderma cloacicola, Macrodera longicollis, Strigea robusta, and Strigea strigis. The occurrence of trematode species from planorbid mollusks and frogs were compared.</t>
  </si>
  <si>
    <t>Au, Ming Fung Franco; Williams, Gray A. A.; Hui, Jerome H. L.</t>
  </si>
  <si>
    <t>Status Quo and Future Perspectives of Molecular and Genomic Studies on the Genus Biomphalaria-The Intermediate Snail Host of Schistosoma mansoni</t>
  </si>
  <si>
    <t>ecology; evolution; immune response; host-parasite interaction; invasive species; phylogeny; schistosomiasis</t>
  </si>
  <si>
    <t>FIBRINOGEN-RELATED PROTEINS; TUMOR-NECROSIS-FACTOR; EVOLUTIONARY RELATIONSHIPS; ONCOMELANIA-HUPENSIS; GENETIC-VARIATION; SPECIES MOLLUSCA; PFEIFFERI KRAUSS; VECTOR SNAIL; LIFE-CYCLE; GLABRATA</t>
  </si>
  <si>
    <t>Schistosomiasis, or also generally known as bilharzia or snail fever, is a parasitic disease that is caused by trematode flatworms of the genus Schistosoma. It is considered by the World Health Organisation as the second most prevalent parasitic disease after malaria and affects more than 230 million people in over 70 countries. People are infected via a variety of activities ranging from agricultural, domestic, occupational to recreational activities, where the freshwater snails Biomphalaria release Schistosoma cercariae larvae that penetrate the skin of humans when exposed in water. Understanding the biology of the intermediate host snail Biomphalaria is thus important to reveal the potential spread of schistosomiasis. In this article, we present an overview of the latest molecular studies focused on the snail Biomphalaria, including its ecology, evolution, and immune response; and propose using genomics as a foundation to further understand and control this disease vector and thus the transmission of schistosomiasis.</t>
  </si>
  <si>
    <t>Int. J. Mol. Sci.</t>
  </si>
  <si>
    <t>Truong, Triet N.; Curran, Stephen S.; Reyda, Florian B.; Horton, Matthew; Bullard, Stephen A.</t>
  </si>
  <si>
    <t>RESURRECTION OF PLESIOCREADIUM WINFIELD, 1929 (DIGENEA: MACRODEROIDIDAE) WITH PHYLOGENETIC ANALYSES AND SUPPLEMENTAL OBSERVATIONS OF ITS TYPE SPECIES FROM RIVERS IN ARKANSAS, MISSISSIPPI, NEW YORK, AND TENNESSEE</t>
  </si>
  <si>
    <t>Taxonomy; Freshwater fish; Systematics; Revision</t>
  </si>
  <si>
    <t>GAR; PLATYHELMINTHES; SEQUENCES; INFERENCE; POSITION</t>
  </si>
  <si>
    <t>We herein resurrect and emend Plesiocreadium Winfield, 1929 (Digenea: Macroderoididae) and provide a supplemental description of its type species, Plesiocreadium typicum Winfield, 1929, based on adult specimens collected from the intestine of bowfins, Amia calva Linnaeus, 1766 (Amiiformes: Amiidae), captured in the L'Anguille River (Mississippi River Basin, Arkansas), Big Lake (Pascagoula River Basin, Mississippi), Chittenango Creek (Oneida Lake, New York), and Reelfoot Lake (Tennessee River Basin, Tennessee). Plesiocreadium spp. (Pl. typicum and Plesiocreadium flavum [Van Cleave and Mueller, 1932] n. comb.) differ from other macroderoidids by having a dorsoventrally flat forebody, ceca that extend posteriad beyond the testes and that do not form a cyclocoel, testes that are greater than one-half of maximum body width, a cirrus sac that is dorsal to the ventral sucker and arches dextrad or sinistrad, a uterine seminal receptacle, asymmetrical vitelline fields that remain separated anteriorly and posteriorly and that extend anteriad to the level of the ventral sucker, and an I-shaped excretory vesicle. Bayesian phylogenetic analyses (ITS2 and 28S) recovered monophyletic Plesiocreadium sensu stricto (as defined herein) sister to Macroderoides trilobatus Taylor, 1978 and that clade sister to the remaining macroderoidids, with sequences ascribed to species of Macroderoides Pearse, 1924 recovered as paraphyletic. We regard Macroderoides parvus (Hunter, 1932) Van Cleave and Mueller, 1934, M. trilobatus, and Rauschiella Babero, 1951 as incertae sedis. Arkansas, New York, and Tennessee comprise new locality records for Pl. typicum.</t>
  </si>
  <si>
    <t>Lopez-Hernandez, Danimar; Leibowitz, Marcia Pimenta; Pinto, Hudson Alves; Leal, Carlos Augusto Gomes</t>
  </si>
  <si>
    <t>First report of Crassiphiala sp. (Trematoda: Diplostomidae) as an etiological agent of black spot disease in commercial ornamental fish from Brazil</t>
  </si>
  <si>
    <t>Molecular phylogeny; Black spot fish-eating birds disease; Fish; Trematodes</t>
  </si>
  <si>
    <t>Ornamental fish are becoming increasingly popular, but the lack of knowledge regarding their various diseases is a major challenge. Skin diseases commonly found in freshwater fish include black spot disease (BSD), which is characterized by melanin deposits around the metacercariae of some trematode species. Since BSD remains poorly understood, this study describes an outbreak of BSD in Etroplus maculatus raised in outdoor ponds at a Brazilian fish farm. Metacercariae samples were collected, examined, and subjected to molecular phylogenetic analysis. The parasites were conspecific to an unnamed species, Crassiphiala lineage 5, recently found in Brazilian birds (Megaceryle torquata). Sequences obtained for longifurcate cercariae of the planorbid snail Biomphalaria straminea from the same region were identical to our metacercariae of Crassiphiala sp. These results suggest that Biompahalaria snails are likely an intermediate host of this parasite on farms where E. maculatus was found to be infected. We provide the first molecular evidence that Crassiphiala are the causative agents of BSD in fish from Brazil. Combatting snails and preventing access of fish-eating birds to outdoor ponds are strategies to control this disease in ornamental fish farms.</t>
  </si>
  <si>
    <t>Babbitt, Caitlin S.; Laidemitt, Martina; Mutuku, Martin; Oraro, Polycup; Brant, Sara; Mkoji, Gerald; Loker, Eric</t>
  </si>
  <si>
    <t>Bulinus snails in the Lake Victoria Basin in Kenya: Systematics and their role as hosts for schistosomes</t>
  </si>
  <si>
    <t>FRESH-WATER SNAILS; INTERNAL TRANSCRIBED SPACER; INTERMEDIATE HOSTS; GENUS BULINUS; PHYLOGENETIC ANALYSIS; MOLECULAR EVOLUTION; FORSKALII GROUP; HAEMATOBIUM; GASTROPODA; PLANORBIDAE</t>
  </si>
  <si>
    <t>The planorbid gastropod genus Bulinus consists of 38 species that vary in their ability to vector Schistosoma haematobium (the causative agent of human urogenital schistosomiasis), other Schistosoma species, and non-schistosome trematodes. Relying on sequence-based identifications of bulinids (partial cox1 and 16S) and Schistosoma (cox1 and ITS), we examined Bulinus species in the Lake Victoria Basin in Kenya for naturally acquired infections with Schistosoma species. We collected 6,133 bulinids from 11 sites between 2014-2021, 226 (3.7%) of which harbored Schistosoma infections. We found 4 Bulinus taxa from Lake Victoria (B. truncatus, B. tropicus, B. ugandae, and B. cf. transversalis), and an additional 4 from other habitats (B. globosus, B. productus, B. forskalii, and B. scalaris). S. haematobium infections were found in B. globosus and B. productus (with infections in the former predominating) whereas S. bovis infections were identified in B. globosus, B. productus, B. forskalii, and B. ugandae. No nuclear/mitochondrial discordance potentially indicative of S. haematobium/S. bovis hybridization was detected. We highlight the presence of Bulinus ugandae as a distinct lake-dwelling taxon closely related to B. globosus yet, unlike all other members of the B. africanus species group, is likely not a vector for S. haematobium, though it does exhibit susceptibility to S. bovis. Other lake-dwelling bulinids also lacked S. haematobium infections, supporting the possibility that they all lack compatibility with local S. haematobium, thereby preventing widespread transmission of urogenital schistosomiasis in the lake's waters. We support B. productus as a distinct species from B. nasutus, B. scalaris as distinct from B. forskalii, and add further evidence for a B. globosus species complex with three lineages represented in Kenya alone. This study serves as an essential prelude for investigating why these patterns in compatibility exist and whether the underlying biological mechanisms may be exploited for the purpose of limiting schistosome transmission. Author summaryHuman schistosomiasis is a neglected tropical disease caused by members of the trematode genus Schistosoma. Every schistosome species is dependent on a particular species, or array of species, of intermediate gastropod host(s) for their transmission. In the Lake Victoria Basin in Kenya, two related schistosome species (Schistosoma haematobium and Schistosoma bovis) utilize multiple species within the genus Bulinus as intermediate hosts. Discerning which bulinid species vector S. haematobium or S. bovis, or both, and identifying the habitats for each, is critical to understanding local transmission patterns. Closely related bulinids cannot be confidently distinguished using morphological criteria so this study used DNA sequence-based methods to identify local bulinid species and to identify schistosomes shed from infected snails. We implicate two bulinid species in the transmission of S. haematobium and four species in the transmission of S. bovis. Both S. haematobium associated species were found exclusively in streams and dams in the Lake Victoria Basin thereby seemingly keeping the shores of Lake Victoria largely free of S. haematobium transmission. Further study as to why some species like B. globosus are susceptible to S. haematobium whereas other close relatives like B. ugandae are apparently refractory may reveal underlying resistance factors potentially useful for control programs.</t>
  </si>
  <si>
    <t>Chomchoei, Nithinan; Backeljau, Thierry; Pimvichai, Piyatida; Ng, Ting Hui; Nantarat, Nattawadee</t>
  </si>
  <si>
    <t>Morphological and DNA analyses reveal cryptic diversity in Anentome wykoffi (Brandt, 1974) (Gastropoda: Nassariidae), with descriptions of two new species from Thailand</t>
  </si>
  <si>
    <t>biodiversity; Gastropoda; Mollusca; morphology; morphometrics; phylogeny; systematics; taxonomy</t>
  </si>
  <si>
    <t>FRESH-WATER SNAILS; ECHINOSTOMA-REVOLUTUM; HITCHHIKERS; SYSTEMATICS; PHYLOGENY; GENUS</t>
  </si>
  <si>
    <t>The assassin snail genus Anentome is widely distributed in South East Asia. In Thailand, the genus comprises at least six species, one of which is Anentome wykoffi, a species that may act as an intermediate host of parasitic trematodes. Recent fieldwork has shown that A. wykoffi is far more common and widespread in Thailand than has been assumed, yet the taxonomy remains poorly known. Therefore, this study explores morphological and DNA sequence (COI and 28S rRNA) variation in A. wykoffi to verify and finetune the taxonomic interpretation of this species. To this end, 12 populations of A. wykoffi were sampled in Thailand. This survey allowed us to preliminarily distinguish three putatively cryptic morphotypes. Shell shape measurements and geometric morphometric analyses revealed significant differences between these morphotypes, whereas SEM observations of the shell sculpture and radula confirmed the consistent separation of the three morphotypes. Finally, a combined phylogenetic and species delimitation analysis of COI and 28S rRNA sequence data showed that the three morphotypes represent three well-supported clades, one of which is sister group to A. cambojiensis. As such, the three morphotypes as defined by (1) the presence or absence of a carinated shoulder, (2) the number of spiral lines on the spira and (3) the pattern of the central cusps on the central radular tooth, are interpreted as three different species under the morphological and phylogenetic species concepts but also likely under the biological species concept, viz. A. wykoffi (sensu stricto), A. longispira sp. nov. and A. khelangensis sp. nov. The three cryptic species are (re)described and the implications of separation are briefly discussed. ZooBank: urn:lsid:zoobank.org:pub:B39722E6-C915-4FA4-B03B-C15836B0DCAE</t>
  </si>
  <si>
    <t>Invertebr. Syst.</t>
  </si>
  <si>
    <t>Marchiori, Erica; Quaglio, Francesco; Franzo, Giovanni; Brocca, Ginevra; Aleksi, Sonja; Cerchier, Pietrogiovanni; Cassini, Rudi; Marcer, Federica</t>
  </si>
  <si>
    <t>Pearl formation associated with gymnophallid metacercariae in Mytilus galloprovincialis from the Northwestern Adriatic coast: Preliminary observations</t>
  </si>
  <si>
    <t>Parvatrema; Mytilus galloprovincialis; Adriatic Sea; Pearl; Metacercaria</t>
  </si>
  <si>
    <t>TEMPERATURE; PARASITES</t>
  </si>
  <si>
    <t>Gymnophallids of the genus Parvatrema are small trematodes infecting waterbirds in their adult stage. Several species of clams and mussels have been found to act as first and second intermediate hosts, in which the trematode larval stages induce the formation of pearls. In this study, a wild population of Mytilus galloprovincialis was sampled along the Northwestern coast of the Adriatic Sea to evaluate the origin and extent of visible pearls. Parasitological investigations, including morphological and molecular analyses, and histopathology were carried out on a representative sample of mussels (n = 158) from June to September 2021. The overall prevalence of infection reached 75.3 %, and the intensity of infection ranged from a few trematodes to thousands per mussel, mostly occurring in the mantle and surrounded by variable numbers of conchiolin layers. Morphological studies allowed classification of the metacercariae as belonging to the genus Parvatrema, and the pairwise comparison of the obtained sequences, encompassing the internal transcribed spacer (ITS) region, revealed a genetic similarity (96.8 %) to Parvatrema duboisi. However, the phylogenetic analysis demonstrated the independent clustering of the obtained ITS sequences compared to other available Parvatrema species. For the relevant commercial impact that pearl formation may have on farmed mussels, ecological and epidemiological aspects of this infection would deserve further investigation in the area.</t>
  </si>
  <si>
    <t>Saijuntha, Weerachai; Andrews, Ross H.; Sithithaworn, Paiboon; Petney, Trevor N.</t>
  </si>
  <si>
    <t>Current assessment of the systematics and population genetics of Opisthorchis viverrini sensu lato (Trematoda: Opisthorchiidae) and its first intermediate host Bithynia siamensis sensu lato (Gastropoda: Bithyniidae) in Thailand and Southeast Asia</t>
  </si>
  <si>
    <t>Opisthorchiasis; Liver fluke; Cholangiocarcinoma; Genetic variation; Systematics; Cryptic species; Genetic structure</t>
  </si>
  <si>
    <t>LIVER FLUKES CLONORCHIS; FOOD-BORNE TREMATODE; NORTHEAST THAILAND; LAO PDR; PARASITE; INFECTION; SINENSIS; COMPLEX; WETLAND; BURDEN</t>
  </si>
  <si>
    <t>The group 1 carcinogen, the liver fluke Opisthorchis viverrini is the causative agent of opisthorchiasis and subsequent bile duct cancer (cholangiocarcinoma; CCA), which is an important public health problem in Southeast Asia. Bithynia snails are known to be the sole intermediate host of O. viverrini, and distributed throughout endemic areas of opisthorchiasis. Since 2001, the genetic variation investigation of O. viverrini has progressively been investigated. Comprehensive genetic variation studies of O. viverrini and Bithynia snails were undertaken and consecutively published in 2007 by Saijuntha and colleagues. These studies provided genetic evidence that O. viverrini and Bithynia snails are both species complex with evidence of co-evolution. Later, several studies have provided data in support of this finding, and have continuously to date reinforced that both O. viverrini and Bithynia are species complexes. Moreover, studies have shown that genetic variation of O. viverrini is related to geographical, temporal, fish host species including geographical genetic variation of its snail host, Bithynia siamensis sensu lato. This is significant and important in our understanding of the evolution and phylogenetic relationships between species within the O. viverrini and Bithynia species complexes. A comprehensive knowledge of the systematics and population genetics of O. viverrini and Bithynia snails provides a sound basis to instigate and develop effective prevention and control programs targeting opisthorchiasis and CCA in the endemic areas of Southeast Asia. Thus, this review examines the historical series of investigations of the systematics and population genetics of O. viverrini including Bithynia spp. in Southeast Asia since molecular genetic investigations commenced some 20 years ago.</t>
  </si>
  <si>
    <t>Infect. Genet. Evol.</t>
  </si>
  <si>
    <t>Benovics, Michal; Mikulicek, Peter; Zakovicova, Zuzana; Papezik, Petr; Pantoja, Camila</t>
  </si>
  <si>
    <t>Hidden in plain sight: novel molecular data reveal unexpected genetic diversity among paramphistome parasites (Digenea: Paramphistomoidea) of European water frogs</t>
  </si>
  <si>
    <t>Balkan Peninsula; Diplodiscus subclavatus; haplotype diversity; Opisthodiscus diplodiscoides; Pelophylax; population genetics</t>
  </si>
  <si>
    <t>PELOPHYLAX-ESCULENTUS COMPLEX; HELMINTH COMMUNITIES; PHYLOGENETIC ANALYSIS; MITOCHONDRIAL-DNA; RIDIBUNDUS PALLAS; ANURA RANIDAE; POPULATIONS; PLATYHELMINTHES; PHYLOGEOGRAPHY; TREMATODA</t>
  </si>
  <si>
    <t>Parasites might represent a helpful tool in understanding the historical dispersion and phylogeography of their hosts. In order to reveal whether the migration routes and diversification of hosts can be traceable in the genetic structures of their parasites, we investigated the diversity of paramphistomoid trematodes of Pelophylax frogs in 2 geographically distant European regions. Water frogs belonging to the genus Pelophylax represent a striking example of a species with a high variety of ecological adaptations and a rich evolutionary history. The parasites were collected from 2 Balkan endemic species, P. epeiroticus and P. kurtmuelleri, and 2 species in Slovakia, P. esculentus and P. ridibundus. While in Slovakia, Pelophylax frogs harboured 2 species, the diplodiscid Diplodiscus subclavatus and the cladorchiid Opisthodiscus diplodiscoides, only the former was recorded in the south-western Balkans. Remarkably high genetic diversity (16 unique mitochondrial cox1 haplotypes, recognized among 60 novel sequences) was observed in D. subclavatus, and subsequent phylogenetic analyses revealed a strong population-genetic structure associated with geographical distribution. We also evidenced the existence of 2 divergent D. subclavatus cox1 haplogroups in the south-western Balkans, which might be associated with the historical diversification of endemic water frogs in the regional glacial microrefugia.</t>
  </si>
  <si>
    <t>Sota, Pornphutthachat; Suttiprapa, Sutas; Tangkawattana, Sirikachorn; Sripa, Manop; Blair, David; Sripa, Banchob</t>
  </si>
  <si>
    <t>Does Opisthorchis viverrini circulate between humans and domestic cats in an endemic area in Thailand?</t>
  </si>
  <si>
    <t>Cat; human; Opisthorchis viverrini; population genetics; reservoir host</t>
  </si>
  <si>
    <t>POPULATION-GENETICS; LIVER FLUKES; INFECTION; SOFTWARE; TAXONOMY; BIOLOGY; ROLES</t>
  </si>
  <si>
    <t>The liver fluke Opisthorchis viverrini is a foodborne trematode that, in chronic infection, is a leading cause of bile-duct cancer - cholangiocarcinoma. Cats and dogs are acknowledged as reservoir hosts of this parasite. However, this assumption is based on morphological similarity of flukes recovered from these hosts, without any molecular genetic evidence. The aim of this study was to obtain molecular data from O. viverrini eggs present in feces of humans and cats in the same locality in Thanya sub-district, Kalasin, Thailand. The mitochondrial cytochrome c oxidase subunit 1 (cox1) gene was used as the marker for a population-genetic study. A DNA fragment of the cox1 gene was amplified from stool samples and subjected to nucleotide sequencing. Phylogenetic and haplotype network analyses were performed. The cox1 sequences of O. viverrini eggs from humans and cats largely formed separate clades on the phylogenetic trees, with an F-st value of 0.64 (P &lt; 0.05), indicating largely distinct populations in the 2 species. However, 5 samples from cats were placed in the human cluster and 1 sample from a human was placed in the cat cluster. This suggests that host specificity of 'human' and 'cat' clades is not absolute. These results indicate that there are 2 populations of O. viverrini, one circulates primarily in humans and the other in cats. However, cross-transmission can occur between these 2 hosts. Taken altogether, the population-genetic evidence from this study partially supports the assumption that the cat can act as a reservoir host of O. viverrini.</t>
  </si>
  <si>
    <t>barcoding</t>
  </si>
  <si>
    <t>Benovics, M.; Reslova, N.; Skorpikova, L.; Seidlova, L.; Mikulka, O.</t>
  </si>
  <si>
    <t>Helminth fauna of the Eurasian beaver in the Czech Republic with remarks on the genetic diversity of specialist Stichorchis subtriquetrus (Digenea: Cladorchiidae)</t>
  </si>
  <si>
    <t>Reintroduction; Parasite spill-over; Population genetics; Genetic diversity</t>
  </si>
  <si>
    <t>STICHORCHIS-SUBTRIQUETRUS DIGENEA; CASTOR-FIBER L.; EUROPEAN BEAVER; CAPILLARIA-HEPATICA; PARASITES; CRYPTOSPORIDIUM; REINTRODUCTION; ENDOPARASITES; TRANSMISSION; INFERENCE</t>
  </si>
  <si>
    <t>Eurasian beaver (Castor fiber) is a well-established faunal element in the Czech Republic, even though, historically, its populations were almost eradicated in this region. Nowadays, its distribution and population density are well monitored; nonetheless, the beaver's parasites, as potential threats to the environment, are often neglected in wildlife management. Therefore, we investigated the endoparasitic helminth diversity of 15 beaver individuals from three collection sites in the Czech Republic. Three parasite species were collected: Stichorchis subtriquetrus (Digenea), Travassosius rufus, and Calodium hepaticum (Nematoda), of which the two nematode species were reported for the first time from C. fiber in the Czech Republic. The highest prevalence and intensity of infection were observed in S. subtriquetrus (P = 93%, I = 1-138), while the two other species were collected only from one beaver individual. Subsequent analysis of the genetic diversity of the specimens using highly variable genetic markers revealed a weak population structure among the individuals collected from different beaver hosts. There was only a weak association of COI haplotypes with geography, as the haplotypes from the Berounka basin formed homogeneous groups, and individuals from the Dyje basin and Morava partially shared a haplotype. Even though common population genetic markers (i.e., microsatellites) did not reveal any structure in the hosts, our results suggest that the genetic diversity of their parasites may shed more light on population partition and the historical migration routes of Eurasian beavers.</t>
  </si>
  <si>
    <t>Zeng, Minhao; Wang, Xiaoxu; Lan, Zhuo; Guo, Xinru; Jiang, Yan; Wu, Tingting; Chang, Qiaocheng; Wang, Chunren</t>
  </si>
  <si>
    <t>Identification of new polymorphic positions in rDNA sequences of the intermediate Fasciola forms</t>
  </si>
  <si>
    <t>Fasciola; Intermediate Fasciola forms; Ribosomal DNA; Polymorphic position; Hybrid -type base combination; High-throughput sequencing</t>
  </si>
  <si>
    <t>COMPLETE MITOCHONDRIAL GENOMES; DIGENEA FASCIOLIDAE; GIGANTICA; HEPATICA; SHEEP; HYBRIDIZATION; FLUKES; CHINA; JAPAN</t>
  </si>
  <si>
    <t>Fascioliasis is a foodborne zoonotic disease generally caused by the parasitic flukes Fasciola gigantica and Fasciola hepatica in class Trematoda. An intermediate Fasciola forms between F. gigantica and F. hepatica has been shown to exist. However, the relationships among F. gigantica, F. hepatica, and intermediate Fasciola forms remain unclear. In this study, we found five new polymorphic positions in 18S and 28S rDNAs sequences of interme-diate Fasciola forms. According to the high-throughput sequencing results, all known 16 polymorphic positions of intermediate Fasciola forms show a clear and consistent tendency for F. gigantica or F. hepatica, and the percentages of the most frequently occurring bases were different in specimens. In the three ITS sequence fragments, hybrid-type base combinations of the polymorphic positions were detected, and the percentages of the most frequent base combinations were different in specimens too. In addition, interestingly, the newly detected ITS-802 position was not a traditional polymorphic position in intermediate Fasciola forms, and the bases in ITS-802 position are not same as the allele bases of F. gigantica or F. hepatica. Our results will be helpful to in-vestigations into the molecular taxonomy, population genetics, and ecology of F. gigantica, F. hepatica, and intermediate Fasciola forms.</t>
  </si>
  <si>
    <t>Feijen, Frida; Zajac, Natalia; Vorburger, Christoph; Blasco-Costa, Isabel; Jokela, Jukka</t>
  </si>
  <si>
    <t>Phylogeography and cryptic species structure of a locally adapted parasite in New Zealand</t>
  </si>
  <si>
    <t>phylogeography; population genetics; New Zealand; species delimitation; mitonuclear discordance</t>
  </si>
  <si>
    <t>LAST GLACIAL MAXIMUM; SOUTHERN ALPS; GENE FLOW; POTAMOPYRGUS-ANTIPODARUM; PLEISTOCENE GLACIATION; MITOCHONDRIAL GENOMES; POPULATION-STRUCTURE; NUCLEAR; TREMATODE; SNAIL</t>
  </si>
  <si>
    <t>The phylogeographic patterns of many taxa on New Zealand's South Island are characterized by disjunct distributions that have been attributed to Pleistocene climatic cycles and the formation of the Southern Alps. Pleistocene glaciation has been implicated in shaping the contemporary genetic differentiation between populations of the aquatic snail Potamopyrgus antipodarum. We investigated whether similar phylogeographic patterns exist for the snail's locally adapted trematode parasite, Atriophallophorus winterbourni. We found evidence for a barrier to gene-flow in sympatry between cryptic, but ecologically divergent species. When focusing on the most common of these species, disjunct geographic distributions are found for mitochondrial lineages that diverged during the Pleistocene. The boundary between these distributions is found in the central part of the South Island and is reinforced by low cross-alpine migration. Further support for a vicariant origin of the phylogeographic pattern was found when assessing nuclear multilocus SNP data. Nuclear and mitochondrial population differentiation was concordant in pattern, except for populations in a potential secondary contact zone. Additionally, we found larger than expected differentiation between nuclear- and mitochondrial-based empirical Bayes F-ST estimates (global F-ST: 0.02 vs. 0.39 for nuclear and mitochondrial data, respectively). Population subdivision is theoretically expected to be stronger for mitochondrial genomes due to a smaller effective population size, but the strong difference here, together with mitonuclear discordance in a putative contact zone, is potentially indicative of divergent gene flow of nuclear and mitochondrial genomes.</t>
  </si>
  <si>
    <t>seq SNP</t>
  </si>
  <si>
    <t>28S ITS2 Cox1 ND5 SNPs</t>
  </si>
  <si>
    <t>Li, Rong; Wang, Hui-Mei; Liu, Guo-Hua; Tu, Ya; Deng, Yuan-Ping</t>
  </si>
  <si>
    <t>Characterization of the complete mitochondrial genome of the fluke of turdus, Plagiorchis elegans, and phylogenetic implications</t>
  </si>
  <si>
    <t>Plagiorchis elegans; Mitochondrial genome; Phylogeny; Paraphyly; Monophyly</t>
  </si>
  <si>
    <t>PLAGIORCHIS-ELEGANS RUDOLPHI; FRESH-WATER ECOSYSTEMS; TRANSFER-RNAS; SEQUENCE; DIGENEA; PLATYHELMINTHES; INTERMEDIATE; TREMATODES; INFECTION; SOFTWARE</t>
  </si>
  <si>
    <t>Plagiorchis elegans (Trematoda: Digenea) is mainly parasitic in the intestines of vertebrate animals, including humans, causing irreversible pathological damage and herd-spherical influences. However, little information is available about its molecular epidemiology, population genetics, and phylogeny. In the present study, we sequenced, assembled, and annotated the complete mitochondrial (mt) genome of P. elegans. Combining with the available mitochondrial data of subclass Digenea, phylogenetic analysis was performed based on Bayesian inference (BI). These results showed that the complete length of P. elegans is 13,862 bp, including 12 protein -coding genes (PCGs), 2 ribosomal RNAs (rRNAs), 22 transfer RNAs (tRNAs), and one non-coding region (NCR). There was an obvious A + T content from 61.0% to 71.3% and the values of the Ka/Ks ratio ranged from 0.119 (cox1) to 1.053 (nad6). In the BI analysis, different from previous studies, phylogenetic analysis showed genus Glypthelmins was paraphyletic rather than monophyletic and had a closer relationship with Plagiorchis and Orientocreadium. Additionally, the BI tree also presented that the genus Echinostoma was monophyletic. Our results provided molecular data in the family Plagiorchiidae proposing new insight within Xiphidiata and Echinostomata.</t>
  </si>
  <si>
    <t>resources</t>
  </si>
  <si>
    <t>Exp. Parasitol.</t>
  </si>
  <si>
    <t>Gao, Xing; Wang, Dongjing; Zhang, Zhao; Quan, Chuxian; Zhou, Shimeng; Li, Kewei; Li, Yan; Zhao, Suonan; Kong, Xiangying; Kulyar, Muhammad Fakhar-e-Alam; Zeng, Jiangyong; Li, Jiakui</t>
  </si>
  <si>
    <t>Genetic Characterization and Phylogenetic Analysis of Fasciola Species Isolated From Yaks on Qinghai-Tibet Plateau, China</t>
  </si>
  <si>
    <t>yaks; Fasciola intermediate; mitogenome; gene order; phylogenetic</t>
  </si>
  <si>
    <t>COMPLETE MITOCHONDRIAL GENOME; BOS-GRUNNIENS; SEROPREVALENCE; PREVALENCE</t>
  </si>
  <si>
    <t>The present study determined the complete mitochondrial DNA (mt DNA) sequence of Fasciola intermediate (isolated from yaks) based on gene content and genome organization. According to our findings, the genome of Fasciola intermediate was 13,960 bp in length, containing 2 ribosomal RNA (rRNA) genes, 12 protein-coding genes (PCGs), and 22 transfer RNA (tRNA) genes. The A+T content of genomes was 63.19%, with A (15.17%), C (9.31%), G (27.51%), and T as the nucleotide composition (48.02%). Meanwhile, the results showed negative AT-skew (-0.52) and positive GC-skew (0.494). The AT bias significantly affected both the codon usage pattern and amino acid composition of proteins. There were 2715 codons in all 12 protein-coding genes, excluding termination codons. Leu (16.72%) was the most often used amino acid, followed by Val (12.74%), Phe (10.90%), Ser (10.09%), and Gly (8.39%). A phylogenetic tree was built using Maximum-Likelihood (ML) through MEGA 11.0 software. The entire mt DNA sequence of Fasciola intermediate gave more genetic markers for investigating Trematoda population genetics, systematics, and phylogeography. Hence, for the first time, our study confirmed that yaks on the Qinghai-Tibet plateau have the infestation of Fasciola intermediate parasite.</t>
  </si>
  <si>
    <t>Davies, Charlotte E.; Thomas, Jessica E.; Malkin, Sophie H.; Batista, Frederico M.; Rowley, Andrew F.; Coates, Christopher J.</t>
  </si>
  <si>
    <t>Hematodinium sp. infection does not drive collateral disease contraction in a crustacean host</t>
  </si>
  <si>
    <t>carcinas maenas; marine epizootiology; endoparasites; disease connectivity; aquatic vectors; eDNA; immunopathology; Other; Shore crabs; Carcinus maenas</t>
  </si>
  <si>
    <t>PARASITIC DINOFLAGELLATE HEMATODINIUM; CRABS CANCER-PAGURUS; PORTUNUS-TRITUBERCULATUS; NEPHROPS-NORVEGICUS; CARCINUS-MAENAS; NECORA-PUBER; POPULATION; PREVALENCE; DIVERSITY; LOBSTER</t>
  </si>
  <si>
    <t>Host, pathogen, and environment are determinants of the disease triangle, the latter being a key driver of disease outcomes and persistence within a community. The dinoflagellate genus Hematodinium is detrimental to crustaceans globally - considered to suppress the innate defences of hosts, making them more susceptible to co-infections. Evidence supporting immune suppression is largely anecdotal and sourced from diffuse accounts of compromised decapods. We used a population of shore crabs (Carcinus maenas), where Hematodinium sp. is endemic, to determine the extent of collateral infections across two distinct environments (open-water, semi-closed dock). Using a multi-resource approach (PCR, histology, haematology, population genetics, eDNA), we identified 162 Hematodinium-positive crabs and size/sex-matched these to 162 Hematodinium-free crabs out of 1191 analysed. Crabs were interrogated for known additional disease-causing agents; haplosporidians, microsporidians, mikrocytids, Vibrio spp., fungi, Sacculina, trematodes, and haemolymph bacterial loads. We found no significant differences in occurrence, severity, or composition of collateral infections between Hematodinium-positive and Hematodinium-free crabs at either site, but crucially, we recorded site-restricted blends of pathogens. We found no gross signs of host cell immune reactivity towards Hematodinium in the presence or absence of other pathogens. We contend Hematodinium sp. is not the proximal driver of co-infections in shore crabs, which suggests an evolutionary drive towards latency in this environmentally plastic host.</t>
  </si>
  <si>
    <t>eLife</t>
  </si>
  <si>
    <t>Hayashi, Makito; Sano, Yoshihiko; Ishikawa, Takanori; Hagiwara, Tomiji; Sasaki, Mizuki; Nakao, Minoru; Urabe, Misako; Waki, Tsukasa</t>
  </si>
  <si>
    <t>Invasion of fish parasite Prosorhynchoides ozakii (Trematoda: Bucephalidae) into Lake Kasumigaura and surrounding rivers of eastern Japan</t>
  </si>
  <si>
    <t>Introduced parasite; Invasive species; Japan; Lake Kasumigaura; Prosorhynchoides ozakii; Tone River; Trematode</t>
  </si>
  <si>
    <t>FRESH-WATER FISHES; LIMNOPERNA-FORTUNEI; PARABUCEPHALOPSIS-PARASILURI; MUSSEL</t>
  </si>
  <si>
    <t>In 2019 to 2021, the golden mussel Limnoperna fortunei and several freshwater fishes were sampled from 22 sites of the Tone River system including Lake Kasumigaura, Honshu, Japan, to examine the invasion of bucephalid trematodes. The parasite species identification was performed by morphological observation and DNA barcoding based on the sequences of nuclear 28S rDNA and mitochondrial cytochrome c oxidase subunit 1 (cox1). A total of 1719 mussels were collected from 10 sites, and trematode-infected mussels were detected from 8 sites with prevalences between 0.3 and 42.9%. The sporocysts and cercariae were identified as Prosorhynchoides ozakii, a newly introduced species in the river system. A total of 700 fish individuals belonging to 24 species were collected from 15 sites. Two species of catfishes (Silurus asotus and Ictalurus punctatus) harbored mature or immature adults of Pr. ozakii in the intestine with prevalences between 8.3 and 20% including both host species. The metacercariae of Pr. ozakii were found from the fins and epidermis of 13 fish species from 10 sites (prevalence 4.8-100%). Fishes were heavily infected with metacercariae in fins, which were surrounded by the infiltration of hemocytes and rodlet cells. A population genetic analysis of Pr. ozakii did not show an obvious bottleneck, suggesting the possibility that the parasite was intentionally and repeatedly introduced into the river system.</t>
  </si>
  <si>
    <t>Dis. Aquat. Org.</t>
  </si>
  <si>
    <t>Kuklin, V. V.</t>
  </si>
  <si>
    <t>BIOGEOGRAPHIC ASPECTS OF THE HELMINTHES RECORDED FROMBARENTS SEA BIRDS: SPATIAL DISTRIBUTION AND HOST-RANGE</t>
  </si>
  <si>
    <t>parasitic worms; seabirds; biodiversity; faunogenesis; Arctic</t>
  </si>
  <si>
    <t>POPULATION GENETIC-STRUCTURE; INTERMEDIATE HOST; LIFE-CYCLES; SP-N; SOMATERIA-MOLLISSIMA; PARASITIC HELMINTHS; LARUS-ARGENTATUS; NORTH PACIFIC; HERRING GULL; GYMNOPHALLID TREMATODES</t>
  </si>
  <si>
    <t>Biogeographic patterns and host-ranges of helminth parasites which circulate in marine ecosystems and have been recorded in birds from the Barents Sea are analyzed. Of all 53 parasitic species revealed, only the tapeworm, Tetrabothrius morschtini is endemic to the Barents Sea, whereas 52 helminth species have been found in the North Atlantic, 48 species in the North Pacific, 6 species each in the South Atlantic and the Australian-New Zealand region, 5 species in the Antarctic, 4 species in the South Pacific, and 3 species in the Indian Ocean basin. These parasites are shown to be characterized by two main types of spatial distribution. Amphiboreal distributions of most parasites seem to have originated in consequence of trans-Arctic dispersals of many intermediate and definitive hosts in the Pliocene after the opening of the Bering Strait and the dispersion of their eggs by seabirds during the warm interglacial periods in the Pleistocene. Bipolar distributions of some parasites might have been caused by transfers by the final hosts after species divergence in the Holarctic and the relocation of new species to the Southern Hemisphere (for example the Kelp Gull, Larus dominicanus) or during seasonal migrations (for example, sandpipers and terns). Some helminth species could have possibly migrated with definitive hosts from the Antarctic region to the Holarctic. The roles played by different factors in the distributions of parasite-host assemblages (such as the mobility of the final hosts, the presence of intermediate hosts, the lifespan of the adult stages of helminthes and host switching) are discussed.</t>
  </si>
  <si>
    <t>Zool. Zhurnal</t>
  </si>
  <si>
    <t>Guo, Xin-ru; Li, Ye; Gao, Yuan; Qiu, Yang-yuan; Jin, Zhen-hua; Gao, Zhong-yan; Zhang, Xian-guang; An, Qi; Chang, Qiao-cheng; Gao, Jun-feng; Wang, Chun-ren</t>
  </si>
  <si>
    <t>The complete mitochondrial genome of Prosthogonimus cuneatus and Prosthogonimus pellucidus (Trematoda: Prosthogonimidae), their features and phylogenetic relationships in the superfamily Microphalloidea</t>
  </si>
  <si>
    <t>Prosthogonimus cuneatus; Prosthogonimus pellucidus; Prosthogonimidae; Mitochondrial genome; Sequence analysis; Phylogenetic analysis</t>
  </si>
  <si>
    <t>DNA-SEQUENCE; DIGENEA; PLATYHELMINTHES; SOFTWARE; PROGRAM</t>
  </si>
  <si>
    <t>Prosthogonimus cuneatus and Prosthogonimus pellucidus (Trematoda: Prosthogonimidae) are common flukes of poultry and other birds which can cause severe impacts on animal health and losses to the poultry industry. However, there are limited studies on the molecular epidemiology, population genetics, and systematics of Prosthogonimus species. In the present study, the complete mitochondrial (mt) genomes of P. cuneatus and P. pellucidus were determined to be 14,829 bp and 15,013 bp in length, respectively. Both mt genomes contain 12 protein-coding genes (PCGs) (cox1-3, nad1-6, nad4L, cytb, and atp6), 22 transfer RNA genes, two ribosomal RNA genes, and one non-coding region. Our comparative analysis shows that the atp6 genes of P. cuneatus and P. pellucidus are longer than any previously published atp6 genes of other trematodes. The lengths of the atp6 genes of P. cuneatus and P. pellucidus in this study seem unusual, and should therefore be studied further. The mt genes of P. cuneatus and P. pellucidus are transcribed in the same direction, and the gene arrangements are identical to those of Plagiorchis maculosus, Tamerlania zarudnyi, and Tanaisia sp., but different from those of Eurytrema pancreaticum, Dicrocoelium chinensis, and Brachycladium goliath. The mt genome A + T contents of P. cuneatus and P. pellucidus are 64.47% and 65.34%, respectively. In the 12 PCGs, ATG is the most common initiation codon, whereas TAG is the most common termination codon. The sequence identity of the same 12 PCGs among the eight trematodes (P. cuneatus, P. pellucidus, Pl. maculosus, D. chinensis, E. pancreaticum, B. goliath, T. zarudnyi, Tanaisia sp.) of Xiphidiata are 55.5%-81.7% at the nucleotide level and 43.9%-82.5% at the amino acid level. The nucleotide similarities among the complete mt genomes of the eight trematodes range from 54.1%-81.5%. Phylogenetic analysis based on the aligned concatenated amino acid sequences of the 12 PCGs shows that P. cuneatus and P. pellucidus cluster together and are sister to T. zarudnyi and Tanaisia sp., and this clade is more closely related to E. pancreaticum, Dicrocoelium spp. and Lyperosomum longicauda in the family Dicrocoeliidae, than it is to species in the families Plagiorchiidae and Brachycladiidae. These are the first reported complete mt genomes of Prosthogonimidae, and these data will provide additional molecular resources for further studies of Prosthogonimidae taxonomy, population genetics, and systematics.</t>
  </si>
  <si>
    <t>Acta Trop.</t>
  </si>
  <si>
    <t>Ebbs, Erika T.; Loker, Eric S.; Bu, Lijing; Locke, Sean A.; Tkach, Vasyl V.; Devkota, Ramesh; Flores, Veronica R.; Pinto, Hudson A.; Brant, Sara, V</t>
  </si>
  <si>
    <t>Phylogenomics and Diversification of the Schistosomatidae Based on Targeted Sequence Capture of Ultra-Conserved Elements</t>
  </si>
  <si>
    <t>schistosomatid; blood fluke; UCE; parasite phylogenomics; sequence capture; diversification; host-switching; museum collections; voucher</t>
  </si>
  <si>
    <t>BLOOD-FLUKES TREMATODA; AVIAN SCHISTOSOMES; SPECIES TREES; EVOLUTIONARY RELATIONSHIPS; PHYLOGENETIC-RELATIONSHIPS; ULTRACONSERVED ELEMENTS; POPULATION-GENETICS; MISSING DATA; LIFE-CYCLE; 1ST RECORD</t>
  </si>
  <si>
    <t>Schistosomatidae Stiles and Hassall 1898 is a medically significant family of digenetic trematodes (Trematoda: Digenea), members of which infect mammals or birds as definitive hosts and aquatic or amphibious gastropods as intermediate hosts. Currently, there are 17 named genera, for many of which evolutionary interrelationships remain unresolved. The lack of a resolved phylogeny has encumbered our understanding of schistosomatid evolution, specifically patterns of host-use and the role of host-switching in diversification. Here, we used targeted sequence capture of ultra-conserved elements (UCEs) from representatives of 13 of the 17 named genera and 11 undescribed lineages that are presumed to represent either novel genera or species to generate a phylogenomic dataset for the estimation of schistosomatid interrelationships. This study represents the largest phylogenetic effort within the Schistosomatidae in both the number of loci and breadth of taxon sampling. We present a near-comprehensive family-level phylogeny providing resolution to several clades of long-standing uncertainty within Schistosomatidae, including resolution for the placement of the North American mammalian schistosomes, implying a second separate capture of mammalian hosts. Additionally, we present evidence for the placement of Macrobilharzia at the base of the Schistosoma + Bivitellobilharzia radiation. Patterns of definitive and intermediate host use and a strong role for intermediate host-switching are discussed relative to schistosomatid diversification.</t>
  </si>
  <si>
    <t>systematics</t>
  </si>
  <si>
    <t>targeted sequence capture of ultra-conserved elements (UCEs)</t>
  </si>
  <si>
    <t>UCEs</t>
  </si>
  <si>
    <t>Criscione, Charles D.; Hulke, Jenna M.; Goater, Cameron P.</t>
  </si>
  <si>
    <t>TREMATODE CLONE ABUNDANCE DISTRIBUTIONS: AN ECO-EVOLUTIONARY LINK BETWEEN PARASITE TRANSMISSION AND PARASITE MATING SYSTEMS</t>
  </si>
  <si>
    <t>Trematoda; Dicrocoelium dendriticum; Hermaphrodite; Mating system; Self-mating; Clonemate-mating; Kin-mating; Inbreeding; Inbreeding depression; Transmission</t>
  </si>
  <si>
    <t>SPATIAL GENETIC-STRUCTURE; CIONELLA-LUBRICA MULLER; COMPLEX LIFE-CYCLE; DICROCOELIUM-DENDRITICUM; MOLECULAR ECOLOGY; POPULATION-GENETICS; INTERMEDIATE HOST; 1819 LOOSS; DIVERSITY; INFECTION</t>
  </si>
  <si>
    <t>Most trematodes and some cestodes have obligate life history features that include an asexual developmental stage that can produce genetically-identical individuals (clonemates) followed by an adult stage with sexual reproduction. These life history features can influence the evolutionary mechanism of inbreeding in parasites, especially among self-compatible hermaphroditic endoparasites whose mating opportunities are restricted to within hosts. As clonemate mating in hermaphroditic species produces a genetic inbreeding signature identical to that of self-mating, it is important to understand how clonemates are transmitted through their life stages. A handful of prior studies compared clone richness (number of clones) across life cycle stages to infer transmission processes and to characterize clone abundance distributions (CADs) among hosts. Here we illustrate the use of the proportion of clonemate dyads (P-C) within hosts to describe the CADs. P-C has several advantages as an ecological metric in that it is unbiased by sample size, takes into account relative parasite burdens, and has a direct transmission interpretation, i.e., the probability of cotransmitting clonemates. Moreover, P-C is also an evolutionary metric as it can be used to estimate a potential clonemate mating rate. We demonstrate the use of P-C in comparing CADs within and across 2 trematode developmental stages in the lancet fluke Dicrocoelium dendriticum. Also, we show how genetic estimates of apparent selfing (true selfing plus clonemate mating) at larval and juvenile stages can be compared to P-C estimated at the adult stage to assess the contribution of clonemate mating to apparent selfing. The eco-evolutionary links presented are generalizable to assess sibling cotransmission as well. Thus, the framework presented herein will facilitate future field-based studies on the transmission and mating systems of parasitic flatworms.</t>
  </si>
  <si>
    <t>LC transmission</t>
  </si>
  <si>
    <t>An, Qi; Qiu, Yang-Yuan; Lou, Yan; Jiang, Yan; Qiu, Hong-Yu; Zhang, Zhong-Huai; Li, Ben; Zhang, Ai-Hui; Wei, Wei; Chen, Ying-Yu; Gao, Jun-Feng; Wang, Chun-Ren</t>
  </si>
  <si>
    <t>Characterization of the complete mitochondrial genomes of Diplodiscus japonicus and Diplodiscus mehari (Trematoda: Diplodiscidae): Comparison with the members of the superfamily Paramphistomoidea and phylogenetic implication</t>
  </si>
  <si>
    <t>Diplodiscus japonicus; Diplodiscus mehari; Paramphistomidae; Mitochondrial genome; Sequence analysis; Phylogenetic analyses</t>
  </si>
  <si>
    <t>DNA; PLATYHELMINTHES; SOFTWARE; PROGRAM; HISTORY</t>
  </si>
  <si>
    <t>Diplodiscus japonicus and Diplodiscus mehari (Trematoda: Diplodiscidae) are two important parasites in wood frogs, which have large infection rates and essential importance of ecology, economy and society. In this study, the complete mitochondrial (mt) genomes of D. japonicus and D. mehari were sequenced, then compared with other related trematodes in the superfamily Paramphistomoidea. The complete circular mt sequence of D. japonicus and D. mehari were 14,210 bp and 14,179 bp in length, respectively. Both mt genomes comprised 36 functional subunits, consisting of 12 protein-coding genes (PCGs), two ribosomal RNA (rRNA) genes, 22 transfer RNA (tRNA) genes, and one non-coding region. The mt genes of D. japonicus and D. mehari were transcribed in the same direction, and the gene arrangements were identical to those of Paramphistomoidea trematodes. In the 12 PCGs, GTG was the most common initiation codon, whereas TAG was the most common termination codon. All tRNAs had a typical cloverleaf structure except tRNA Ser1. A comparison with related Paramphistomoidea trematode mt genomes suggested that the cox1 gene of D. mehari was the longest in these trematodes. Phylogenetic analyses revealed that Paramphistomoidea trematodes formed a monophyletic branch, Paramphistomidae and Gastrothylacidae were more closely related than Diplodiscidae. And the further analysis with Pronocephalata branch found that the flukes parasitic in amphibians (frogs) formed one group, and the flukes from ruminants (cattle, sheep, ect) formed another group. Our study demonstrated the importance of sequencing mt genomes of D. japonicus and D. mehari, which will provide significant molecular resources for further studies of Paramphistomoidea taxonomy, population genetics and systematics.</t>
  </si>
  <si>
    <t>Biogeographical Aspects of Helminths Parasitizing Barents Sea Birds: Spatial Distribution and Host Preferences</t>
  </si>
  <si>
    <t>POPULATION GENETIC-STRUCTURE; URIA-LOMVIA LINNAEUS; SP-N; INTERMEDIATE HOST; LIFE-CYCLES; SOMATERIA-MOLLISSIMA; LARUS-ARGENTATUS; NORTH PACIFIC; HERRING GULL; GYMNOPHALLID TREMATODES</t>
  </si>
  <si>
    <t>To date, 53 helminth species have been discovered in the gastrointestinal tracts and other internal organs of Barents Sea birds. These parasites circulate in pelagic and coastal biocenoses. This paper analyzes their spatial distribution and host preferences in other geographical regions based on data collected by the author in the course of long-term studies and literature data. It is established that the only Barents Sea endemic is the cestode Tetrabothrius morschtini. Fifty-two species were recorded in the North Atlantic, 48 species in the North Pacific, six species in the South Atlantic, six in the Australia-New Zealand region, five in the Antarctic, four in the South Pacific, and three in the Indian Ocean basin. Analysis showed that these parasites feature two main distribution types. The amphiboreal distribution typical for the majority of species is determined by the existence of a single transarctic range of many intermediate and definitive helminth hosts in the Pliocene and the dispersion of their eggs by birds during interglacial periods of the Pleistocene. The bipolar distribution typical for 12 species is likely determined by the transfer of parasites from the Holarctic realm by their definitive hosts in the course of species divergence or during seasonal migrations. It cannot be ruled out that some helminth species have migrated from the Antarctic region to the Holarctic realm with their definitive hosts. The roles of key evolutionary-environmental factors (e.g., mobility of definitive hosts, presence of intermediate hosts, and life spans of sexually mature helminth stages) determining the biogeographical patterns of various host-parasite complexes were examined.</t>
  </si>
  <si>
    <t>Biol. Bull</t>
  </si>
  <si>
    <t>Wang Xifeng; Zhang Kai; Zhang Guowu; Li Zhiyuan; Shang Yunxia; Ning Chengcheng; Ji Chunhui; Qiao Jun; Meng Qingling; Cai Xuepeng</t>
  </si>
  <si>
    <t>Molecular characteristics and genetic diversity of Fasciola hepatica from sheep in Xinjiang, China</t>
  </si>
  <si>
    <t>F; hepatica; cox1; nad1; genetic diversity; population structure</t>
  </si>
  <si>
    <t>EVOLUTIONARY GENETICS; POPULATION-GENETICS; RISK; TRANSMISSION; INFECTIONS; PROVINCE; NUCLEAR; ORIGIN</t>
  </si>
  <si>
    <t>Introduction Fasciola hepatica is a trematode infecting ruminants worldwide and occasionally affecting other animal species, including humans. It causes significant economic losses. Geographic distribution and patterns of infection must be considered before control and management measures are developed for this parasite. DNA molecular markers are useful for the identification of flukes and elucidation of their genetic evolution. Therefore, the population structure of F. hepatica was studied using this method in sheep in Xinjiang, China. Material and Methods The molecular characteristics, genetic relationships within the population and dispersal patterns of F. hepatica isolates were analysed based on the cox1 and nad1 genes. The population structure of F. hepatica from three regions of Xinjiang was explored and a neutrality test was conducted. Results The cox1 and nad1 genes have 21 and 42 variable sites, respectively, which can be classified into 34 and 33 haplotypes. Median-joining network and phylogenetic tree analyses showed that there was no significant variation in F. hepatica isolates between the three geographical regions. Analysis of variance revealed that the genetic variation of F. hepatica was mainly present within the populations. The neutrality test indicated that the populations were relatively stable but the Hami population may have undergone short-term expansion. Conclusion This study revealed for the first time the molecular characteristics, genetic diversity and dispersal patterns of F. hepatica isolates from sheep in Xinjiang, thus providing new insights into the genetic variation and haplotype diversity of F. hepatica from indigenous sheep.</t>
  </si>
  <si>
    <t>J. Vet. Res.</t>
  </si>
  <si>
    <t>Oliva, Marcelo E.; Cardenas, Leyla; Valdivia, Isabel M.; Bruning, Paulina; Figueroa-Fabrega, Luis; Escribano, Ruben</t>
  </si>
  <si>
    <t>Spatial Pattern of Genetic Diversity in the Blood Fluke Aporocotyle argentinensis (Digenea, Aporocotylidae) from South American Hakes (Pisces: Merluccidae)</t>
  </si>
  <si>
    <t>phylogeography; genetic lineage; SSU rDNA gene; LSU rDNA gene; cox1 gene; spatial differentiation; genetic population structure; host induced variability</t>
  </si>
  <si>
    <t>SIMPLEX ODHNER; LIFE-CYCLE; PLATYHELMINTHES; HOST; MORPHOLOGY; SANGUINICOLIDAE; FELLODISTOMIDAE; PHYLOGENY; TREMATODA; PARASITES</t>
  </si>
  <si>
    <t>Distribution of blood fluke Aporocotyle spp. parasitizing Merluccius species from the coasts of South America (Peru, Chile and Argentina) constitutes an excellent opportunity to evaluate the geographical amplitude in which a parasite can exploit the same host species. Phylogenetic analyses (partial sequences of SSU rDNA, LSU rDNa, and cox1 gene) were performed to characterize the genetic lineage of Aporocotyle species described from South American Hake: Merluccius australis, M. gayi, and M. hubbsi. The Phylogenetic analyses (SSUrDNA and LSUrDNA) revealed an absence of genetic variability in Aporocotyle obtained over a gradient of 6800 km, covering two oceans and three closely related hosts. Consequently, the species infecting Merluccius spp. in South America is Aporocotyle argentinensis Smith 1969, by priority law. Phylogeographic analysis suggests a pattern of spatial differentiation and genetic population structure associated with the geographical distribution of the host's species. A specimen with a haplotype found in M. gayi was collected from M. australis from Puerto Montt, and three worms (from Coquimbo, Constitucion and Talcahuano, host M. gayi) harbored a haplotype found in M. australis + M. hubbsi, suggesting that the gene flow between different hosts and geographical distributions occurs when the distribution of adequate hosts overlaps, avoiding speciation in blood flukes from South American hakes.</t>
  </si>
  <si>
    <t>Bennett, Jerusha; Poulin, Robert; Presswell, Bronwen</t>
  </si>
  <si>
    <t>Annotated checklist and genetic data for parasitic helminths infecting New Zealand marine invertebrates</t>
  </si>
  <si>
    <t>Acanthocephala; biodiversity; Cestoda; Nematoda; parasites; Trematoda</t>
  </si>
  <si>
    <t>TREMATODE MARITREMA-NOVAEZEALANDENSIS; TALORCHESTIA-QUOYANA AMPHIPODA; POLYMORPHIC MICROSATELLITE LOCI; COCKLE AUSTROVENUS-STUTCHBURYI; DIVISION-OF-LABOR; INTERMEDIATE HOSTS; OTAGO HARBOR; LIFE-CYCLE; ACANTHOCEPHALAN PARASITES; INTRASPECIFIC VARIATION</t>
  </si>
  <si>
    <t>Parasitic helminths with complex life cycles require multiple hosts in a particular order to complete their life cycles. Although almost all helminths infect invertebrates at some point in their life cycle, we know very little about which species of invertebrates harbor parasites compared with what is known for vertebrates. In New Zealand, &lt;1% of marine invertebrates that may be expected to host parasites have records of parasite infections. This is a strong indication that our knowledge of invertebrate parasites within marine ecosystems is highly limited. Here, we provide the first comprehensive parasite-host checklist including data from the literature and newly discovered infections of parasitic helminths infecting marine invertebrates in New Zealand. Including both pre-existing and newly found data from our survey, we present data on 73 parasite taxa (five acanthocephalans, 13 cestodes, nine nematodes, and 46 trematodes) infecting 62 marine invertebrate species in New Zealand. In addition, we compile existing and new genetic data for many of these parasites, as a useful tool for future studies of parasite biodiversity and phylogenetics.</t>
  </si>
  <si>
    <t>Invertebr. Biol.</t>
  </si>
  <si>
    <t>Cana-Bozada, V; Morales-Serna, F. N.; Huerta-Ocampo, J. A.; Avalos-Soriano, A.</t>
  </si>
  <si>
    <t>In silico identification of tetraspanins in monopisthocotylean (Platyhelminthes: Monogenea) parasites of fish</t>
  </si>
  <si>
    <t>Invertebrates; proteins; TSP-1; bioinformatics; drug targets</t>
  </si>
  <si>
    <t>SUPERFAMILY; PROTEINS</t>
  </si>
  <si>
    <t>Tetraspanins are a superfamily of transmembrane proteins that in flatworms have structural roles in the development, maturation or stability of the tegument. Several tetraspanins are considered as potential candidates for vaccines or drugs against helminths. Monopisthocotylean monogeneans are ectoparasites of fish that are health hazards for farmed fish. The aim of this study was to identify in silico putative tetraspanins in the genomic datasets of four monopisthocotylean species. The analysis predicted and classified 40 tetraspanins in Rhabdosynochus viridisi, 39 in Scutogyrus longicornis, 22 in Gyrodactylus salaris and 13 in Neobenedenia melleni, belonging to 13 orthologous groups. The high divergence of tetraspanins made it difficult to annotate their function. However, a conserved group was identified in different metazoan taxa. According to this study, metazoan tetraspanins can be divided into 17 monophyletic groups. Of the 114 monogenean tetraspanins, only seven were phylogenetically close to tetraspanins from non-platyhelminth metazoans, which suggests that this group of proteins shows rapid sequence divergence. The similarity of the monopisthocotylean tetraspanins was highest with trematodes, followed by cestodes and then free-living platyhelminths. In total, 27 monopisthocotylean-specific and 34 flatworm-specific tetraspanins were identified. Four monogenean tetraspanins were orthologous to TSP-1, which is a candidate for the development of vaccines and a potential pharmacological target in trematodes and cestodes. Although studies of tetraspanins in parasitic flatworms are scarce, this is an interesting group of proteins for the development of new methods to control monogeneans.</t>
  </si>
  <si>
    <t>Tolley-Jordan, Lori; Chadwick, Michael; Triplett, Jimmy</t>
  </si>
  <si>
    <t>New records of digenetic trematodes infecting Melanoides tuberculata (OF Muller, 1774) in Florida, USA</t>
  </si>
  <si>
    <t>invasive species; freshwater; parasite; snail; barcoding; ITS2; 18S rRNA</t>
  </si>
  <si>
    <t>HAPLORCHIS-PUMILIO LOOSS; FRESH-WATER SNAILS; LIFE-CYCLE; IDENTIFICATION; PARASITE; MEXICO; HOST; LECITHODENDRIIDAE; HETEROPHYIDAE; SPECIFICITY</t>
  </si>
  <si>
    <t>Melanoides tuberculata is a well-known invasive, freshwater snail and intermediate host for many species of parasitic trematodes. Despite being well established in Florida's freshwater systems, little work has been conducted to document the associated trematodes of the snails. Live snails were collected from 11 sites from 25 locations sampled across the state of Florida, USA of which individuals from six sites were found to be infected with trematodes. Gross morphological characters and phylogenetic analysis using 18S rRNA and ITS2 gene regions, were used to identify these trematode taxa. Snails infected with the gill flukes, Centrocestus formosanus and Haplorchis pumilio (Heterophyidae) were found at two and four sites, respectively. While C. formosanus has been documented in this snail species in Florida, H. pumilio has not been documented in Florida before this study. The eye fluke, Philophthalmus sp. (Philophthalmidae) was found in two sites. This parasite was previously reported in Florida in birds but not in any snail hosts. An unidentifiable species of kidney fluke, Renicolidae sp., and an unidentifiable species of bat fluke, Lecithodendriidae sp., were found in one site each. Both Renicolidae sp. and Lecithodendriidae sp. are new North American records of trematodes infecting M. tuberculata, but whether they are they are of native or invasive origin is unknown. These new records of trematode taxa infecting M. tuberculata in Florida emphasizes the critical need for monitoring of invasive snails and their associated parasites.</t>
  </si>
  <si>
    <t>BioInvasions Rec.</t>
  </si>
  <si>
    <t>Dellagnola, Federico A.; Campoy-Diaz, Alejandra D.; Vega, Israel A.</t>
  </si>
  <si>
    <t>First morphological and molecular identification of the cercaria of Stomylotrema vicarium from the endemic apple snail Pomacea americanista</t>
  </si>
  <si>
    <t>Apple snails; digestive gland; ITS1; microphalloidean trematodes; rRNA 28S</t>
  </si>
  <si>
    <t>CANALICULATA CAENOGASTROPODA; MIDGUT GLAND; GASTROPODA AMPULLARIIDAE; DIGENEA PLATYHELMINTHES; PHYLOGENETIC ANALYSIS; LIFE-CYCLE; DNA; CORPUSCLES; TREMATODA; HELMINTHS</t>
  </si>
  <si>
    <t>The adult fluke Stomylotrema vicarium (Stomylotrematidae, Microphalloidea) was described for the first time in Theristicus caerulescens in 1901, but the complete life cycle has remained unknown to date. Here, we found a stomylotrematid trematode in the digestive gland of the endemic apple snail Pomacea americanista. The digestive gland's tubuloacini were compressed by the trematode larvae placed on connective tissues and haemocoel spaces. Non-virgulate, stylet-bearing cercariae showed three pairs of penetration glands with a body, oral sucker and stylet morphometrically similar to those of stylet-bearing, unencysted young metacercariae of S. vicarium found in the aquatic coleopteran Megadytes glaucus, and at a lesser extent with cercariae of S. gratiosus found in the apple snail Pomacea maculata. The larvae molecular phylogeny was inferred using the markers rRNA 28S and ITS1, being these sequences grouped with the sequences of S. vicarium obtained from adult flukes. Together, these findings indicate that the life cycle of S. vicarium begins in P. americanista, thus supporting the hypothesis that the ampullariid snails act as a first intermediate host.</t>
  </si>
  <si>
    <t>Sasaki, Mizuki; Miura, Osamu; Nakao, Minoru</t>
  </si>
  <si>
    <t>PHILOPHTHALMUS HECHINGERI N. SP. (DIGENEA: PHILOPHTHALMIDAE), A HUMAN-INFECTING EYE FLUKE FROM THE ASIAN MUD SNAIL, BATILLARIA ATTRAMENTARIA</t>
  </si>
  <si>
    <t>Philophthalmus hechingeri n. sp.; Batillaria attramentaria; Human-infecting eye fluke; Japan</t>
  </si>
  <si>
    <t>LIFE-CYCLE; GASTROPODA LITTORINIDAE; SP TREMATODA; PARASITES; GRALLI; LOOSS; PLATYHELMINTHES; INTERMEDIATE; PHYLOGENY; OUTBREAK</t>
  </si>
  <si>
    <t>Two cases of human philophthalmosis have been reported in Japan. Gravid flukes removed from the eyes of the patients were broken, but their morphological characteristics suggest that an unknown species of the genus Philophthalmus is involved as a pathogen for humans. The mitochondrial DNA barcode of the human eye fluke enabled us to discover its larval stage from the Japanese mud snail, Batillaria attramentaria. The discovered cercaria had previously been temporarily described as Philophthalmid sp. I. In this study, we examined the infection status of B. attramentaria with Philophthalmid sp. I found on a muddy seashore of the Seto Inland Sea, Japan, and the resulting metacercariae were experimentally administered to Japanese quails to develop them into the gravid adult stage. The complete specimens of the adult and larval stages allowed us to describe a new species. Based on morphological and molecular analyses, Philophthalmus hechingeri n. sp. is proposed for the human-infecting eye fluke in Japan. The natural definitive hosts of the new species are unknown. However, the habitat of B. attramentaria suggests that shorebirds (seagulls, sandpipers, and plovers) might be the possible candidates.</t>
  </si>
  <si>
    <t>Mendoza-Garfias, B.; Garcia-Teh, J. G.; Caspeta-Mandujano, J. M.; Vidal-Martinez, V. M.; Hernandez-Mena, D. I.</t>
  </si>
  <si>
    <t>Discovery of a new genus and species of Allocreadiidae (Trematoda) in Mexico: Mesoamericatrema magnisacculus n. gen. n. sp</t>
  </si>
  <si>
    <t>Mesoamericatrema; phylogeny; Chiapas; Allocreadiidae; new genus; Atherinella alvarezi</t>
  </si>
  <si>
    <t>RIBOSOMAL-RNA GENE; FRESH-WATER FISHES; AURICULOSTOMA DIGENEA ALLOCREADIIDAE; SEQUENCE ALIGNMENTS; HELMINTH-PARASITES; AMENDED DIAGNOSIS; PLATYHELMINTHES; PHYLOGENY; OSTEICHTHYES; BIOGEOGRAPHY</t>
  </si>
  <si>
    <t>The trematodes of Allocreadiidae are mainly parasites of freshwater fish and the family contains 18 valid genera. Since 2004, 4 genera have been described in the Americas: Paracreptotrema, Paracreptotrematoides, Pseudoparacreptotrema and Auriculostoma, of which the latter was recently synonymized with Creptotrema by Franceschini et al., (2021). During a study in 2018 on fish parasites of Lacantun River, Chiapas, Mexico, allocreadiids were collected from the intestine of Atherinella alvarezi and morphological differences with other genera of the family were immediately noted. These differences were corroborated with molecular data and phylogenetic analyses, which indicated that it was a new genus and species. The objective of this study is to describe the new taxon, which we name Mesoamericatrema magnisacculus n. gen., n. sp. as well as to clarify its phylogenetic relationships, host specificity, and geographical distribution. For this, we carried out a meticulous study of the morphology and compared the new taxon with its congeners. We also obtained sequences of the 28S and ITS from the ribosomal RNA region that were used in generating molecular phylogenies and in calculating genetic distances with sequences of other species of Allocreadiidae available in the Genbank. The new genus is mainly characterized by having a very large cirrus sac in relation to the length of its body and nests in a clade that groups Creptotrema, Creptotrematina, Paracreptotrema, Paracreptotrematoides, Pseudoparacreptotrema and Wallinia, all of which have a Neotropical affinity in terms of their geographic and host distribution. Mesoamericatrema n. gen. is the fifth genus of Allocreadiidae to be described in the Americas since 2004, the third discovered in Mexico since 2016, and the first to be described as parasitizing Atheriniformes, which indicates that Middle America is a region where important speciation events have occurred in freshwater fish parasites.</t>
  </si>
  <si>
    <t>Sampaio, N. K. S.; Teixeira, A. A. M.; Do Nascimento, J. M.; Ribeiro, S. C.; Almeida, W. O.; Brito, S., V</t>
  </si>
  <si>
    <t>Endoparasite community structure of an anuran assemblage in the Caatinga, Northeastern Neotropical Region</t>
  </si>
  <si>
    <t>Host-parasite interrelationships; nematoda; parasite ecology</t>
  </si>
  <si>
    <t>HELMINTH-PARASITES; SEMIARID CAATINGA; PHYLOGENY; ECOLOGY; BUFONIDAE; PATTERNS; REPRODUCTION; ORGANIZATION; POPULATION; RICHNESS</t>
  </si>
  <si>
    <t>Amphibians are a widespread Chordata taxon and are important for maintaining the balance of both terrestrial and aquatic ecosystems. Brazil has a rich amphibian fauna; however, little is known about the role of their ecology and phylogenetic relationships during the assembly processes of associated endoparasite communities. Herein, we describe an endoparasite community in an anuran assemblage in the Caatinga, a unique biome of dry forests in north-eastern Brazil. We studied endoparasite diversity, as well as the effects of body length, body mass, body volume and sex on parasite abundance. We also investigated the influence of ecological and historical factors and anuran microhabitat use on endoparasite composition. We analysed individuals from 13 anuran species distributed across five families: Odontophrynidae (Proceratophrys cristiceps); Leptodactylidae (Leptodactylus fuscus, Leptodactylus vastus, Leptodactylus macrosternum, Leptodactylus troglodytes and Physalaemus cuvieri); Hylidae (Pithecopus gonzagai, Scinax x-signatus, Boana raniceps and Dendropsophus nanus); Bufonidae (Rhinella diptycha and Rhinella granulosa); and Microhylidae (Dermatonotus muelleri). We found nine species of endoparasites, including seven nematodes (Aplectana membranosa, Cosmocerca sp., Oswaldocruzia mazzai, Raillietnema spectans, Rhabdias fuelleborni, Schrankiana sp. and Physaloptera sp.), one species of Trematoda (Glypthelmins pseudium) and one non-identified cestode. There was no significant relationship between endoparasite abundance and host body length, body mass, body volume and sex. A phylogenetic principal component analysis showed that ecological factors had a greater influence on endoparasite assemblage than historical factors. Similarly, our results showed that ecological factors had a greater influence on anuran microhabitat use compared to historical factors, which contributed to the generalist characteristics presented by most of the sampled endoparasite species.</t>
  </si>
  <si>
    <t>Liguori, Brittany L.; Stacy, Brian A.; Fischer, Peter U.; Fischer, Kerstin; Archer, Linda L.; Childress, April L.; Shaver, Donna J.; Kariyawasam, Subhashinie; Wellehan, James F. X.</t>
  </si>
  <si>
    <t>Identification of a novel Neorickettsia species in a Kemp's ridley sea turtle with granulomatous nephritis and development of a quantitative PCR assay</t>
  </si>
  <si>
    <t>Kemp's ridley; kidney; Neorickettsia; quantitative PCR; sea turtle</t>
  </si>
  <si>
    <t>LEPIDOCHELYS-OLIVACEA; GREEN TURTLES; SPIRORCHIIDAE; TRANSMISSION; HELMINTHOECA; DIVERSITY; MORTALITY; DISEASE; DNA</t>
  </si>
  <si>
    <t>An adult male Kemp's ridley turtle was found dead on the coast of Kenedy County, Texas, in August 2019 with bilateral severe, diffuse granulomatous nephritis. Pan-bacterial 16S rRNA gene polymerase chain reaction (PCR) and amplicon sequencing of affected tissue indicated the presence of a Neorickettsia. Neorickettsia is a genus of obligate intracellular Alphaproteobacteria that are transmitted by digenean trematodes. For further characterization, primers were designed to amplify and sequence the groEL gene. Phylogenetic analysis found that the organism was distinct from other known species to a degree consistent with a novel species. Immunohistochemistry using an antibody directed against a Neorickettsia surface protein showed bacterial clusters within the renal granulomas. A species-specific quantitative PCR was designed and detected the organism within the liver and colon of the index case. A quantitative PCR survey of grossly normal kidneys opportunistically collected from additional stranded sea turtle kidneys detected this organism in five of 15 Kemp's ridley turtles, two of nine green turtles, and neither of two loggerhead turtles. Recognition of this novel organism in an endangered species is concerning; additional work is underway to further characterize the potential of this organism as a pathogen of sea turtles.</t>
  </si>
  <si>
    <t>Transbound. Emerg. Dis.</t>
  </si>
  <si>
    <t>Macedo, Diana M. B. Perales; Pernett, Sandra C. Diaz; Gonz, Maria G. Diaz; Nieves, Gabriel M. Torres; Flores, Carlos J. Santos; Lameiro, Alondra M. Diaz; Locke, Sean A.</t>
  </si>
  <si>
    <t>Autochthonous transmission of the Indomalayan parasite, Transversotrema patialense, in the Caribbean: Molecular, morphological, and experimental evidence</t>
  </si>
  <si>
    <t>Invasive species; Parasite spillover; Red-rimmed melania; Aquarium release; Ectoparasite; Fluke</t>
  </si>
  <si>
    <t>TRANSVERSOTREMA-PATIALENSE SOPARKAR; FRESH-WATER FISH; MELANOIDES-TUBERCULATA MULLER; LIFE-CYCLE; 1ST RECORD; DIGENEA TRANSVERSOTREMATIDAE; CERCARIA-CHACKAI; PUERTO-RICO; PLATYHELMINTHES; TREMATODA</t>
  </si>
  <si>
    <t>The Asian freshwater snail Melanoides tuberculata has been established since the 1960s in the Americas, where it transmits cercariae of a small number of digenetic trematode species from its native range. In 2021-2022, 24 M. tuberculata were discovered shedding transversotrematid cercariae in Puerto Rico, where parasites of this snail have not been previously studied. Adult transversotrematids (in some cases, gravid) were found on field-caught fish and on fish exposed to shedding snails, including on fish species native to Puerto Rico. Adults and cercariae were identified as Transversotrema patialense (Soparkar, 1924), a species native to the Indomalayan region. Morphological identification was supported with 28S rDNA sequences closely matching that from unidentified transversotrematid cercariae in Thailand. The absence of T. patialense in snails collected prior to 2021, increasing prevalence of infection in snails collected thereafter, and lack of variation in parasite DNA sequences (28S, in-ternal transcribed spacer 2, cytochrome c oxidase I) from three isolates are consistent with a recently introduced and possibly expanding parasite population. Transversotrema patialense has been recorded outside its native range before, but most studies (including a prior record in the Americas) reported the parasite from captive hosts from commercial sources such as pet shops. The present results thus provide the first demonstration of natural transmission of T. patialense in the Americas. Phylogenetic analysis of 28S but not of ITS2 show the trans-versotrematid genus Transversotrema Witenberg, 1944 is paraphyletic, with Crusziella Cribb, Bray and Barker 1992 nested within it.</t>
  </si>
  <si>
    <t>Chaouadi, M.; Scarpa, F.; Azzena, I; Cossu, P.; Harhoura, K.; Aissi, M.; Tazerouti, F.; Garippa, G.; Merella, P.; Casu, M.; Sanna, D.</t>
  </si>
  <si>
    <t>New insights into the genetic variability of Fasciola hepatica (Trematoda) in Algeria and relationships with other geographic regions revealed by mitochondrial DNA</t>
  </si>
  <si>
    <t>Fasciola hepatica; molecular characterization; COI; ITS; phylogeography</t>
  </si>
  <si>
    <t>INTERNAL TRANSCRIBED SPACERS; LIVER FLUKE; MOLECULAR CHARACTERIZATION; INTERMEDIATE FORMS; ENDEMIC AREA; GIGANTICA; CATTLE; SPP.; POPULATIONS; DIVERSITY</t>
  </si>
  <si>
    <t>This study aims to investigate the level of genetic variability of Fasciola hepatica flukes isolated from cattle in Algeria and to determine the phylogenetic and phylogeographic relationships with sequences isolated worldwide. Mitochondrial (Cytochrome c Oxidase subunit I gene - COI) and nuclear markers (Internal Transcribed Spacers of nuclear ribosomal DNA - ITS) for 24 F. hepatica flukes isolated from 12 cattle in North Algeria were characterised. Only two haplotypes were obtained for the COI gene, resulting in a low level of genetic variation. The analysis of variation among the COI sequences isolated from around the world did not show high levels of genetic divergence, and the phylogenetic analysis revealed a genetic similarity among F. hepatica isolates from different areas of the world. The analysis of the ITS region showed a low level of variability, which prevented obtaining informative phylogenetic and phylogeographic results. The present study also revealed that specimens of F. hepatica are genetically similar in different hosts, indicating that the genetic structure among populations of this parasite is not influenced by the host species. The low levels of genetic variation for COI and ITS regions among fluke isolates from all continents are consistent with a common origin for the flukes' worldwide distribution.</t>
  </si>
  <si>
    <t>Simoes, Mariana B.; Alves, Philippe, V; Lopez-Hernandez, Danimar; Couto, Elimayke A.; Moreira, Narcisa I. B.; Pinto, Hudson A.</t>
  </si>
  <si>
    <t>Size does not matter: molecular phylogeny reveals one of the largest trematodes from vertebrates, the enigmatic Ithyoclinostomum dimorphum, as a species of Clinostomum (Trematoda: Clinostomidae)</t>
  </si>
  <si>
    <t>Trematodes; Phylogeny; Taxonomy; Clinostomid; Birds; Helminths</t>
  </si>
  <si>
    <t>DIGENEA CLINOSTOMIDAE; MISSISSIPPI</t>
  </si>
  <si>
    <t>Despite the recent advances raised in the molecular era to the taxonomic knowledge of species of the family Clinostomidae, especially those belonging to the specious genus Clinostomum, some groups of these vertebrate parasites remain poorly studied. This is the case of species of the enigmatic genus Ithyoclinostomum Witenberg, 1926, until recently monotypic and restricted to South America, but with its occurrence expanded to North America after the description of I. yamagutii Rosser et al., 2020. Nevertheless, molecular data for the type species of the genus, Ithyoclinostomum dimorphum (Diesing, 1850), is lacking so far. In the present study, large clinos-tomid metacercariae morphologically indistinguishable from I. dimorphum were obtained from two erythrinid fishes from the Rio Doce River, Southeast Brazil. Samples of the parasites were subjected to a multigene (28S rDNA, ITS and cox1) molecular characterization followed by phylogenetic reconstructions. Phylogenies based on single-gene and concatenated datasets revealed unequivocally that I. dimorphum falls in a well-supported clade together with species of the genus Clinostomum. Moreover, the molecular divergences observed in relation to Clinostomum spp. [ranges of 2.4-6%, 2.4-3.8% and 14.7-19.3% for the ITS, 28S and cox1 genes, respectively] are compatible with a congeneric status with these species. Therefore, the genus Ithyoclinostomum is here synony-mized with Clinostomum Leidy, 1856 and C. dimorphum (Diesing, 1850) Braun, 1899 re-established. In the phylogenetic analysis, the recently described 'Ithyoclinostomum' yamagutii, presented as an isolated, independent lineage, showing significant molecular divergences to C. dimorphum (12.6%, 7.6%, 18,6% for the ITS, 28S and cox1 genes, respectively). However, given the complex scenario raised in the morphology-based taxonomy of Clinostomidae, we took a conservative approach by not proposing a new genus to 'I.' yamagutii until molecular data of other clinostomid genus from birds, Clinostomatopsis, become available. Data here presented reveals that body size is not a useful criterion for higher-level classification in Clinostomidae. Finally, we highlighted the importance of the availability of molecular data for the type species of trematode genera proposed from South America to support a trans-or intercontinental distribution.</t>
  </si>
  <si>
    <t>Chai, Xuhong; Bennett, Jerusha; Poulin, Robert</t>
  </si>
  <si>
    <t>Decay of parasite community similarity with host phylogenetic and geographic distances among deep-sea fish (grenadiers)</t>
  </si>
  <si>
    <t>Community composition; deep-sea fish; distance decay; geography; helminth diversity; Macrouridae; parasite assemblages; phylogenetic relatedness; rattails</t>
  </si>
  <si>
    <t>CHATHAM RISE; LEPIDAPEDON STAFFORD; METAZOAN PARASITES; 1904 DIGENEA; ECOLOGY; ATLANTIC; LEPOCREADIIDAE; MACROURIDAE; HOMOGENEITY; ROLES</t>
  </si>
  <si>
    <t>Although parasite community studies are growing in numbers, our understanding of which macro-ecological and evolutionary processes have shaped parasite communities is still based on a narrow range of host-parasite systems. The present study assessed the diversity and endoparasite species composition in New Zealand deep-sea fish (grenadiers, family Macrouridae), and tested the effects of host phylogeny and geography on the structure of endoparasite communities using a distance decay framework. We found that grenadiers from the Chatham Rise harboured a surprisingly high diversity of digeneans, cestodes and nematodes, with different species of grenadiers having different parasite assemblages. Our results demonstrate that community similarity based on the presence/absence of parasites was only affected by the phylogenetic relatedness among grenadier species. In contrast, both phylogenetic distance among grenadiers (measured as the number of base-pair differences of DNA sequences) and geographic distance between sample locations influenced the similarity of parasite communities based on the parasites' prevalence and mean abundance. Our key findings highlight the significant effect of deep-sea host phylogeny in shaping their parasite assemblages, a factor previously neglected in studies of parasite communities in deep-sea systems.</t>
  </si>
  <si>
    <t>Pernett, Sandra C. Diaz; Brant, Sara, V; Locke, Sean A.</t>
  </si>
  <si>
    <t>First integrative study of the diversity and specificity of metacercariae of Posthodiplostomum Dubois, 1936 from native and introduced fishes in the Caribbean</t>
  </si>
  <si>
    <t>Caribbean; diversity; host specificity; larvae; molecular prospecting; Neotropics; Posthodiplostomum; white grub</t>
  </si>
  <si>
    <t>FRESH-WATER FISHES; ORNITHODIPLOSTOMUM-PTYCHOCHEILUS TREMATODA; DIGENEA DIPLOSTOMIDAE; HELMINTH-PARASITES; LIFE-CYCLE; PLATYHELMINTHES DIGENEA; RIVER; DNA; CICHLIDAE; HOST</t>
  </si>
  <si>
    <t>Metacercariae of the genus Posthodiplostomum are often recorded in freshwater fish hosts. While the diversity and taxonomy of this genus are receiving increasing attention in molecular phylogenetic studies, available data remain geographically biased. Most molecular studies of Posthodiplostomum and morphologically similar (neascus) worms originate in North America and Europe and Asia (more than 60% of DNA sequences are from USA and Canada), with few data currently available from the Neotropics, where high host diversity suggests high and under-sampled parasite diversity. In this study, we report molecular and morphological data from metacercariae of Posthodiplostomum in fish in Puerto Rico, where only a single species has been previously reported. Partial sequences of cytochrome c oxidase subunit 1 from metacercariae from Dajaus monticola (native to Puerto Rico) and the introduced fishes Poecilia reticulata, Parachromis managuensis, Lepomis macrochirus and Micropterus salmoides revealed 7 genetically distinct species-level lineages, of which 4 were novel. We report novel molecular life-cycle linkages in Posthodiplostomum macrocotyle (metacercariae in muscle of the cichlid Pa. managuensis), a species previously known only from adults in birds from South America; and in Posthodiplostomum sp. 23 (metacercariae in poeciliids), which has recently been found in Ardea herodias in Georgia, USA. We also report the first molecular data from Posthodiplostomum sp. 8 in M. salmoides in the Caribbean. Metacercariae of most species were morphologically distinguished and all displayed narrow specificity for fish hosts, with no indication of parasite sharing among introduced and native fishes.</t>
  </si>
  <si>
    <t>Poddubnaya, Larisa G.; Zhokhov, Alexander E.; Hemmingsen, Willy; MacKenzie, Ken</t>
  </si>
  <si>
    <t>Morphological features of the testis of freshwater blood flukes of the genus Sanguinicola Plehn, 1905, with consideration of the testicular patterns in the Aporocotylidae</t>
  </si>
  <si>
    <t>Testis; Sperm pattern; TEM; Sanguinicola; Aporocotyle; Divergent evolutionary lineages</t>
  </si>
  <si>
    <t>N. SP DIGENEA; GULF-OF-MEXICO; INERMIS PLEHN; LIFE-CYCLE; ULTRASTRUCTURE; TREMATODA; HEART; PLATYHELMINTHES; SPERMIOGENESIS; REDESCRIPTION</t>
  </si>
  <si>
    <t>This is the first detailed study assessing the morphological features of the testis and testicular sperm of members of the freshwater blood flukes Sanguinicola sp. from Leuciscus idus (Cyprinidae) and for S. volgensis from Pelecus cultratus (Cyprinidae), and the marine blood fluke Aporocotyle simplex from Hippoglossoides platessoides (Pleuronectidae). The present study reports a unique feature in the distribution of germinal cellular components in freshwater Sanguinicola sp., showing the presence of the individual spermatocytes or their clusters in the testicular lobes, and the gathering of spermatid rosettes and spermatozoa within middle testicular lumen, which extends along the entire length of the testis. In contrast, each testis of marine A. simplex contains the usual mixed distribution of germ cells at various stages of development. The first TEM data on spermatozoon character of studied species has shown, unusual for digenean sperm structure, the absence of cortical microtubules in sperm principal region. Moreover, a variation in axoneme patterns is revealed in the studied aporocotylids, belonging to the different aporocotylid lineages a 9 + 0 axonemal type observed for freshwater teleost-infective species, Sanguinicola sp. and S. volgensis, and a 9 + '1' axonemal type revealed in spermatozoa of marine teleost-infective species A. simplex. The results discussed with the published data on the digenean sperm structure and the testicular patterns in the Aporocotylidae likely represent additional characteristics supporting the divergent evolutionary lineages of freshwater and marine aporocotylids. We anticipate future morphological studies of the sperm structure in aporocotylids of three lineages for an understanding of their phylogenetic relationships.</t>
  </si>
  <si>
    <t>Ivashko, Y. I.; Semenchenko, A. A.; Solodovnik, D. A.; Atopkin, D. M.</t>
  </si>
  <si>
    <t>Characterization of complete mitochondrial genome and ribosomal operon for Carassotrema koreanum Park, 1938 (Digenea: Haploporidae) by means of next-generation sequencing data</t>
  </si>
  <si>
    <t>Carassotrema; Haploporidae; mitochondrial DNA; Waretrematinae</t>
  </si>
  <si>
    <t>TREMATODA OPISTHORCHIIDAE; CAUSATIVE AGENT; LUNG FLUKE; PLATYHELMINTHES; PHYLOGENY; SUPPORTS; ACCURATE</t>
  </si>
  <si>
    <t>We obtained new data on the complete mitochondrial DNA (mtDNA) and the ribosomal operon of the trematode Carassotrema koreanum (Digenea: Haploporata: Haploporidae), an intestinal parasite of Carassius auratus, using next-generation sequencing. The mtDNA of C. koreanum contained 13,965 bp, including 12 protein-coding genes, two ribosomal genes, 22 transport RNA (tRNA) genes and a non-coding region. The ribosomal operon of C. koreanum was 10,644 bp in length, including ETS1 (1449 bp), 18S ribosomal RNA (rRNA) gene (1988 bp), ITS1 ribosomal DNA (rDNA) (558 bp), 5.8S rRNA gene (157 bp), ITS2 rDNA (274 bp), 28S rRNA gene (4152 bp) and ETS2 (2066 bp). Phylogenetic analysis based on mtDNA protein-coding regions showed that C. koreanum was closely related to Parasaccocoelium mugili, a species from the same suborder Haploporata. Bayesian phylogenetic tree topology was the most reliable and confirmed the validity of the Haploporata. The results of sequence cluster analysis based on codon usage bias demonstrated some agreement with the results of the phylogenetic analysis. In particular, Schistosoma spp. were differentiated from the other members of Digenea and the members of Pronocephalata were localized within the same cluster. Carassotrema koreanum and P. mugili fell within different clusters. The grouping of C. koreanum and P. mugili within the same cluster was obtained on the basis of frequencies of 13 specified codons, of which three codon pairs were degenerate. A similarity was found between two haploporid species and two Dicrocoelium spp. in the presence of TTG start codon of the mitochondrial nad5 gene. Our results confirmed the taxonomical status of the Haploporata identified in the previous studies and revealed some characteristic features of the codon usage in its representatives.</t>
  </si>
  <si>
    <t>Pitaksakulrat, O.; Sithithaworn, P.; Kopolrat, K. Y.; Kiatsopit, N.; Saijuntha, W.; Andrews, R. H.; Petney, T. N.; Blair, D.</t>
  </si>
  <si>
    <t>Molecular identification of trematode parasites infecting the freshwater snail Bithynia siamensis goniomphalos in Thailand</t>
  </si>
  <si>
    <t>28s rDNA; Bithynia siamensis goniomphalos; cercariae; molecular identification; Opisthorchis viverrini</t>
  </si>
  <si>
    <t>UBON RATCHATHANI PROVINCE; LIFE-CYCLE; INTERMEDIATE HOSTS; PHYLOGENETIC-RELATIONSHIPS; COLLYRICLUM FABA; DIGENEA; DIVERSITY; PLATYHELMINTHES; POSITION; FISH</t>
  </si>
  <si>
    <t>Digenetic trematodes are important parasites of humans and animals. They have complex life cycles and typically infect a gastropod as the first intermediate host. Bithynia siamensis goniomphalos, the first intermediate host of the liver fluke, Opisthorchis viverrini, harbours a wide variety of other trematode species. Morphological details of cercariae of 20 trematode taxa from B. s. goniomphalos, collected mainly in Thailand from 2009 to 2014, were provided in an earlier paper. Correct identification to the species or genus level based on morphology of these cercariae is generally not possible. Therefore, we used molecular data to improve identification and to investigate the diversity of the species of trematodes infecting B. s. goniomphalos. We were successful in extracting, amplifying and sequencing portions of the 28S ribosomal RNA (rRNA) gene for 19 of these 20 types of cercaria, and the internal transcribed spacer 2 region for 18 types. BLAST searches in GenBank and phylogenetic trees inferred from the 28S rRNA sequences identified members of at least nine superfamilies and 12 families. Only a few cercariae could be assigned confidently to genus or species on the basis of the sequence data. Matching sequence data from named adult trematodes will be required for definitive identification. There is clearly a great diversity of trematode species utilizing B. s. goniomphalos in Thailand.</t>
  </si>
  <si>
    <t>Chan-Martin, Alberto de J.; Castellanos-Martinez, Sheila; Leopoldina Aguirre-Macedo, Ma; Martinez-Aquino, Andres</t>
  </si>
  <si>
    <t>Immature trematodes of Lecithochirium sp. (Digenea: Hemiuridae) in the California two-spot octopus (Octopus bimaculatus) from Mexico</t>
  </si>
  <si>
    <t>28S; Cephalopod parasites; Digenea; Host-parasite interaction; Bahia de los angeles</t>
  </si>
  <si>
    <t>HELMINTH-PARASITES; PERCIFORMES LUTJANIDAE; RIBOSOMAL DNA; MARINE FISHES; LIFE-CYCLE; PHYLOGENY; PLATYHELMINTHES; HEMIUROIDEA; SNAPPER; BLOCKS</t>
  </si>
  <si>
    <t>Immature trematodes of Lecithochirium sp. are recorded for the first time as parasites of the California two-spot octopus Octopus bimaculatus from Bahia de los angeles, Baja California, Mexico. Thirty-nine O. bimaculatus were examined for trematodes and a total of 100 immature specimens of Lecithochirium sp. were recorded from the crop of seven infected octopuses. Based on these records, O. bimaculatus may act as a second intermediate or paratenic host for these parasites. Partial sequences of the 28S (region D1-D3) ribosomal gene corroborate the identifications based on morphological characters. DNA sequences of the 28S gene from GenBank were analyzed to include the immature samples of Lecithochirium sp. within a hemiurid phylogenetic framework. All immature specimens of Lecithochirium sp. were recovered as monophyletic and Pulmovermis cyanovitellosus was identified as the sister species of Lecithochirium sp. However, due to the lack of molecular data for species of the genus Lecithochirium, these phylogenetic inferences must be taken with caution. Therefore, the morphological and molecular data obtained here provide a foundation for future work to develop a systematic comparison among- and within-species of the genus Lecithochirium. Additionally, the present records of Lecithochirium in O. bimaculus add to the knowledge of the parasite fauna of cephalopods.</t>
  </si>
  <si>
    <t>Chan, Abigail Hui En; Saralamba, Naowarat; Saralamba, Sompob; Ruangsittichai, Jiraporn; Chaisiri, Kittipong; Limpanont, Yanin; Charoennitiwat, Vachirapong; Thaenkham, Urusa</t>
  </si>
  <si>
    <t>Sensitive and accurate DNA metabarcoding of parasitic helminth mock communities using the mitochondrial rRNA genes</t>
  </si>
  <si>
    <t>NEMATODE; IDENTIFICATION; CHALLENGES; DIVERSITY; PRIMERS</t>
  </si>
  <si>
    <t>Next-generation sequencing technologies have accelerated the pace of helminth DNA metabarcoding research, enabling species detection in bulk community samples. However, finding suitable genetic markers with robust species-level resolution and primers targeting a broad species range among parasitic helminths are some of the challenges faced. This study aimed to demonstrate the potential use of the mitochondrial 12S and 16S rRNA genes for parasitic helminth (nematodes, trematodes, cestodes) DNA metabarcoding. To demonstrate the robustness of the 12S and 16S rRNA genes for DNA metabarcoding, we determined the proportion of species successfully recovered using mock helminth communities without environment matrix and mock helminth communities artificially spiked with environmental matrices. The environmental matrices are human fecal material, garden soil, tissue, and pond water. Our results revealed the robustness of the mitochondrial rRNA genes, through the high sensitivity of the 12S rRNA gene, and the effectiveness of the 12S and 16S primers targeting platyhelminths. With the mitochondrial rRNA genes, a broad range of parasitc helminths were successfully detected to the species level. The potential of the mitochondrial rRNA genes for helminth DNA metabarcoding was demonstrated, providing a valuable gateway for future helminth DNA metabarcoding applications like helminth detection and biodiversity studies.</t>
  </si>
  <si>
    <t>metabarcoding</t>
  </si>
  <si>
    <t>12S 16S</t>
  </si>
  <si>
    <t>Nakao, Minoru; Ishikawa, Takanori; Hibino, Yusuke; Ohari, Yuma; Taniguchi, Rintaro; Takeyama, Tomohiro; Nakamura, Shingo; Kakino, Wataru; Ikadai, Hiromi; Sasaki, Mizuki</t>
  </si>
  <si>
    <t>Resolution of cryptic species complexes within the genus Metagonimus (Trematoda: Heterophyidae) in Japan, with descriptions of four new species</t>
  </si>
  <si>
    <t>Metagonimus; Japan; Cryptic species complex; New species; Fish second intermediate hosts</t>
  </si>
  <si>
    <t>LIFE-CYCLE; YOKOGAWAI; MORPHOLOGY; DIVERSITY; MIYATAI</t>
  </si>
  <si>
    <t>A nationwide fish survey was conducted in Japan to detect metacercariae of the genus Metagonimus (Trematoda: Heterophyidae). The metacercariae were subjected to DNA barcoding for molecular species identification. A phylogeny inferred from the sequences of mitochondrial cytochrome c oxidase subunit 1 (cox1) prompted us to recognize three cryptic species complexes (i.e., the M. miyatai complex, the M. takahashii complex, and the M. katsuradai complex). Each complex included one or two undescribed species. For morphological description, adult flukes of each species were raised through the experimental infections of immunosuppressed mice. We propose M. saitoi n. sp., M. kogai n. sp., M. shimazui n. sp., and M. kinoi n. sp., based on their phylogeny, morphology, biogeography, and ecology (host-parasite relationships). The originally described species, M. miyatai, was split into M. miyatai sensu stricto and M. saitoi n. sp. The former is distributed mainly in eastern Japan and uses the sweetfish (Plecoglossus altivelis) and daces (Pseudaspius hakonensis and Ps. sachalinensis) as principal second intermediate hosts, while the latter is in western Japan and its principal fish hosts are the dark chub (Nipponocypris temminckii) and the pale chub (Opsariichthys platypus). The present survey resolves a longstanding controversy on the microtaxonomy of Metagonimus in Japan since the first discovery of Metagonimus yokogawai in 1912, and shows that 10 species of Metagonimus are still distributed in Japan, although human metagonimiasis is almost eradicated.</t>
  </si>
  <si>
    <t>Kirillova, Nadezhda Yu.; Shchenkov, Sergei V.; Kirillov, Alexander A.; Ruchin, Alexander B.</t>
  </si>
  <si>
    <t>Trematodes of Genera Gyrabascus and Parabascus from Bats in European Russia: Morphology and Molecular Phylogeny</t>
  </si>
  <si>
    <t>Trematoda; Gyrabascus; Parabascus; 28S rRNA; molecular phylogeny; taxonomy; bats; Microchiroptera</t>
  </si>
  <si>
    <t>CHIROPTERA VESPERTILIONIDAE; DIGENEA MICROPHALLIDAE; SYSTEMATIC POSITION; PIPISTRELLUS-KUHLII; SEQUENCE ALIGNMENT; HOST; PLATYHELMINTHES; PARASITES; PLAGIORCHIIDAE; NORTHERN</t>
  </si>
  <si>
    <t>Simple Summary The ecology of bats determines their unique parasitic fauna. Most species of worms from bats are highly specialized parasites. We studied parasitic worms of bats that died of natural causes, using classical morphological and molecular phylogenetic approaches. Original drawings, descriptions, and results of molecular phylogenetic analysis for five species of trematodes were provided. We established a broad morphological variability in the studied trematode species, which means that the identification of closely related species may be problematic for researchers. We proposed a taxonomic key for the reliable identification of the studied trematode species. The results of our study contribute to the knowledge of bat helminths and host-parasite relationships in general. Morphological variability of trematodes from bats (Chiroptera) is poorly studied. Since the variability of adult digenean specimens may be rather high, morphological features are often insufficient for the identification of closely related species, and confirmation with the use of molecular data is required. The aim of our study was to combine the morphological and molecular phylogenetic analyses of several bat trematodes from the genera Gyrabascus and Parabascus (Pleurogenidae): Gyrabascus amphoraeformis, Gyrabascus oppositus, Parabascus lepidotus, Parabascus duboisi, and Parabascus semisquamosus, of which G. amphoraeformis and G. oppositus are little known in European Russia. We made detailed morphological descriptions of these trematodes from several definitive hosts, analyzed morphometric features, and generated new partial sequences of the 28S rRNA gene. A broad variability of trematodes of the genera Gyrabascus and Parabascus was revealed both from various host species and from specimens of the same host species. We propose a new taxonomic key for the identification of the studied species. Certain host specificity of these trematodes was revealed.</t>
  </si>
  <si>
    <t>Biology-Basel</t>
  </si>
  <si>
    <t>Martin, Storm B.; Cutmore, Scott C.</t>
  </si>
  <si>
    <t>Siphoderina hustoni n. sp. (Platyhelminthes: Trematoda: Cryptogonimidae) from the Maori snapper Lutjanus rivulatus (Cuvier) on the Great Barrier Reef</t>
  </si>
  <si>
    <t>NEOCHASMUS SP CRYPTOGONIMIDAE; G. DIGENEA CRYPTOGONIMIDAE; MARINE FISHES; HAEMULIDAE PERCIFORMES; LIFE-CYCLE; MANTER; GENUS; NOV</t>
  </si>
  <si>
    <t>A new cryptogonimid trematode, Siphoderina hustonin. sp., is reported, collected off Lizard Island, Queensland, Australia, from the Maori snapper Lutjanus rivulatus (Cuvier). The new species is moderately distinctive within the genus. It is larger and more elongate than most other species of Siphoderina Manter, 1934, has the shortest forebody of any, a relatively large ventral sucker, a long post-testicular zone, and is perhaps most recognisable for the substantial space in the midbody between the ventral sucker and ovary devoid of uterine coils and vitelline follicles, the former being restricted to largely posterior to the ovary and the latter distributed from the level of the anterior testis to the level of the ovary. In phylogenetic analyses of 28S ribosomal DNA, the new species resolved with the other nine species of Siphoderina for which sequence data are available, all of which are from Queensland waters and from lutjanid and haemulid fishes. Molecular barcode data were also generated, for the ITS2 ribosomal DNA and cox1 mitochondrial DNA markers. The new species is the first cryptogonimid known from L. rivulatus and the first metazoan parasite reported from that fish in Australian waters.</t>
  </si>
  <si>
    <t>Dheilly, Nolwenn M.; Lucas, Pierrick; Blanchard, Yannick; Rosario, Karyna</t>
  </si>
  <si>
    <t>A World of Viruses Nested within Parasites: Unraveling Viral Diversity within Parasitic Flatworms (Platyhelminthes)</t>
  </si>
  <si>
    <t>cestodes; trematodes; bunyavirus; evolution; flatworm; host shift; neodermatan; parasite; rhabdovirus; virome</t>
  </si>
  <si>
    <t>PARTICLES; EVOLUTION; ALIGNMENT; GENOME; VISUALIZATION; IMPROVEMENTS; PERFORMANCE; BEHAVIOR; DISEASES; VIROME</t>
  </si>
  <si>
    <t>Little is known about the diversity of parasite-associated viruses and how these viruses may impact parasite fitness, parasite-host interactions, and virus evolution. The discovery of over a hundred viruses associated with a range of free-living and parasitic flatworms, including parasites of economic and clinical relevance, allowed us to compare the viromes of flatworms with contrasting lifestyles. Because parasites have an inextricable relationship with their host, they have the potential to serve as viral reservoirs or facilitate virus host shifts. And yet, little is known about viruses infecting parasitic hosts except for blood-feeding arthropods that are well-known vectors of zoonotic viruses. Herein, we uncovered viruses of flatworms (phylum Platyhelminthes, group Neodermata) that specialize in parasitizing vertebrates and their ancestral free-living relatives. We discovered 115 novel viral sequences, including 1 in Macrostomorpha, 5 in Polycladida, 44 in Tricladida, 1 in Monogenea, 15 in Cestoda, and 49 in Trematoda, through data mining. The majority of newly identified viruses constitute novel families or genera. Phylogenetic analyses show that the virome of flatworms changed dramatically during the transition of neodermatans to a parasitic lifestyle. Most Neodermata viruses seem to codiversify with their host, with the exception of rhabdoviruses, which may switch hosts more often, based on phylogenetic relationships. Neodermata rhabdoviruses also have a position ancestral to vertebrate-associated rhabdo viruses, including lyssaviruses, suggesting that vertebrate-associated rhabdoviruses emerged from a flatworm rhabdovirus in a parasitized host. This study reveals an extensive diversity of viruses in Platyhelminthes and highlights the need to evaluate the role of viral infection in flatworm-associated diseases. IMPORTANCE Little is known about the diversity of parasite-associated viruses and how these viruses may impact parasite fitness, parasite-host interactions, and virus evolution. The discovery of over a hundred viruses associated with a range of free-living and parasitic flatworms, including parasites of economic and clinical relevance, allowed us to compare the viromes of flatworms with contrasting lifestyles. The results suggest that flatworms acquired novel viruses after their transition to a parasitic lifestyle and highlight the possibility that they acquired viruses from their hosts and vice versa. An interesting example is the discovery of flatworm rhabdoviruses that have a position ancestral to rabies viruses and other vertebrate-associated rhabdoviruses, demonstrating that flatworm-associated viruses have emerged in a vertebrate host at least once in history. Therefore, parasitic flatworms may play a role in virus diversity and emergence. The roles that parasite-infecting viruses play in parasite-associated diseases remain to be investigated.</t>
  </si>
  <si>
    <t>Microbiol. Spectr.</t>
  </si>
  <si>
    <t>Lucia Sereno-Uribe, Ana; Tonatiuh Gonzalez-Garcia, Marcelo; Patricia Ortega-Olivares, Mirza; Lopez-Jimenez, Alejandra; Garcia-Varela, Martin; Andrade-Gomez, Leopoldo</t>
  </si>
  <si>
    <t>First record of Patagifer bilobus (Rudolphi, 1819) Dietz, 1909 (Digenea: Echinostomatidae), with a morphological and molecular characterization from two threskiornithid species in Mexico</t>
  </si>
  <si>
    <t>Morphology; Systematic; Trematoda; LSU; ITS; nad1; Molecular phylogeny; Americas; Integrative taxonomy</t>
  </si>
  <si>
    <t>WHITE-FACED IBIS; PHYLOGENETIC-RELATIONSHIPS; PLEGADIS-CHIHI; BIRDS; AVES; PLATYHELMINTHES; HELMINTHS; PARASITES; NUCLEAR; LARVAL</t>
  </si>
  <si>
    <t>Patagifer Dietz, 1909 is a small genus of echinostomatids, with 12 recognized species, mostly parasitising threskiornithid birds, distributed worldwide. In the current research, adult specimens of the type species, Patagifer bilobus (Rudolphi, 1819) Dietz, 1909 from the white faced ibis (Plegadis chihi) and white ibis (Eudocimus albus) were re-described, providing new metrical data for the number of head collar spines. Those specimens were recorded from eight localities in Mexico and compared morphologically with specimens previously identified as Patagifer lamothei. A total of 19 specimens identified as P. bilobus including two hologenophores were sequenced with three molecular markers: domains D1-D3 of the large subunit (LSU), the internal transcribed spacer (ITS1, ITS2) plus 5.8S from the nuclear rDNA, and nicotinamide adenine dinucleotide dehydrogenase subunit 1 (nad1) from mitochondrial DNA. The new sequences were aligned with other sequences of Patagifer spp., downloaded from GenBank. Phylogenetic trees inferred from each data set, placed all the specimens in a Glade, confirming that the isolates belonged to the same species. The morphological examination of specimens previously identified as P. lamothei by Ortega-Olivares MP, Hernandez-Mena D1, Perez-Ponce de Leon G, Garcia-Varela M (2011) Helminths of the white ibis, Eudocimus albus (Ayes Therskiornithidae) in Mexico. (Zootaxa 3088, 15-26. 10.11646/zootaxa.3088.1.2) and in combination with molecular data confirms that those specimens should be reassigned to P. bilobus. In addition, this is the first study in P. bilobus using an integrative taxonomy approach.</t>
  </si>
  <si>
    <t>28S ITS ND1</t>
  </si>
  <si>
    <t>Chikhlyaev, Igor, V; Ruchin, Alexander B.</t>
  </si>
  <si>
    <t>Ecological Analysis and Biodiversity of the Helminth Community of the Pool Frog Pelophylax lessonae (Amphibia: Anura) from Floodplain and Forest Water Bodies</t>
  </si>
  <si>
    <t>trematodes; nematodes; helminth community; biodiversity; Pelophylax lessonae; hydrobiocoenosis; National Park Smolny; Central European Russia</t>
  </si>
  <si>
    <t>ESCULENTUS COMPLEX; RIDIBUNDUS; TREMATODES; DIGENEA; RANIDAE; FAUNA; HOST; CLASSIFICATION; PHYLOGENY; CULICIDAE</t>
  </si>
  <si>
    <t>This work presents an ecological analysis of the community and biodiversity of helminths of the Pool Frog Pelophylax lessonae (Camerano, 1882) from floodplain and forest reservoirs of the European part of Russia. The material for the work was personal collections of helminths made from 2018-2021 in the National Park Smolny (Republic of Mordovia). Two hundred and thirty-five amphibian specimens were examined from nine reservoirs and three types of hydrobiocoenoses: (1) floodplains of a medium-sized river (in terms of catchment area); (2) floodplains of a small river; (3) a number of isolated forest reservoirs. Twenty-four species of helminths have been registered: Trematoda (20) and Chromadorea (4). Similar features (common species of trematodes and nematodes) were determined as well as differences in the composition and structure of the helminth fauna, the level of infestation by individual species and groups of helminths, diversity, and community structure. Amphibians of the river floodplain have a richer helminth fauna, they are more infected with a large number of helminths, and their community is more complex. Amphibians of isolated forest ponds, on the contrary, have fewer helminths, they are generally less infected, and their community is simplified (reduced). Having intermediate indicators of composition, structure, and degree of infestation, frogs from the forest floodplain of the small river-differ in the most diverse and maximally evenness community of helminths. The results of the study demonstrate the influence of biotopic factors on the formation of an amphibian helminth community.</t>
  </si>
  <si>
    <t>Kakui, Keiichi</t>
  </si>
  <si>
    <t>Digenean Metacercariae Parasitic in a Staurozoan Cnidarian</t>
  </si>
  <si>
    <t>COI; fluke; intermediate host; Medusozoa; Platyhelminthes; Scyphozoa; stalked jellyfish; Stauromedusa; Trematoda</t>
  </si>
  <si>
    <t>TANAIDACEA; CRUSTACEA; TREMATODA; GENES</t>
  </si>
  <si>
    <t>I report digenean metacercariae from Staurozoa, which were not previously known as digenean hosts. The host species, Haliclystus tenuis Kishinouye, 1910, was collected from algae in Oshoro Bay, Hokkaido, Japan, and contained metacercariae in the mesoglea. The metacercariae were encysted; cysts were oval, 93 mu m long by 64 mu m wide in one live individual. For the digenean, I generated partial sequences for the 18S rRNA (1585 bp) and 28S rRNA (1672 bp) genes, and the region spanning the 3' end of the cytochrome c oxidase subunit gene and the 5' end of the 16S rRNA gene, including the threonine tRNA gene (868 bp in total). Phylogenetic reconstructions based on combined 18S+ 28S datasets showed the digenean to belong in Opecoelidae, members of which utilize marine or freshwater teleost fishes as definitive hosts, and placed it in Plagioporinae (sensu lato) clade C within Opecoelidae.</t>
  </si>
  <si>
    <t>18S 28S Cox1 16S</t>
  </si>
  <si>
    <t>Zool. Sci.</t>
  </si>
  <si>
    <t>Fernandes, Thayane Ferreira; dos Santos, Jeannie Nascimento; Melo, Francisco Tiago de Vasconcelos; Achatz, Tyler J.; McAllister, Chris T.; Bonilla, Carlos Carrion; Tkach, Vasyl V.</t>
  </si>
  <si>
    <t>Phylogenetic relationships of Ochoterenatrema Caballero, 1943 (Digenea: Lecithodendriidae) with descriptions of two new species</t>
  </si>
  <si>
    <t>Lecithodendriidae; Ochoterenatrema; New species; Bats; New World; Molecular phylogeny</t>
  </si>
  <si>
    <t>SYSTEMATIC POSITION; HELMINTH-PARASITES; PLATYHELMINTHES; TREMATODA; BATS</t>
  </si>
  <si>
    <t>Ochoterenatrema is a small genus of lecithodendriid digeneans that includes six species parasitic in Neotropical bats in North and South America. Members of this genus are characterized by the presence of a pseudogonotyl formed by thickened tegument on the left side of the ventral sucker. We examined morphology of specimens belonging to five species of Ochoterenatrema from Brazil, Ecuador and the USA and describe two new Ochoterenatrema spp. (Ochoterenatrema sphaerula n. sp. and Ochoterenatrema gracilis n. sp.). These new species are readily differentiated from their congeners by a combination of morphological characters, including the distribution of vitelline follicles and the body shape. We have provided the first DNA sequences for Ochoterenatrema. Newly generated partial nuclear 28S rDNA and mitochondrial cox1 gene sequences were used to differentiate among species and study the phylogenetic affinities of Ochoterenatrema spp., including one of the new species, O. gracilis n. sp., as well as Ochoterenatrema diminutum, Ochoterenatrema fraternum and Ochoterenatrema cf. labda. The phylogeny of the Microphalloidea based on 28S had well-supported topology, particularly at the family level. The Ochoterenatrema clade was strongly supported; however, the internal topology of the clade was weakly supported. Comparison of sequences revealed 0.4-1.3% interspecific divergence in 28S and 9.1-19.7% interspecific divergence in cox1 among Ochoterenatrema spp. We hypothesize that extremely diverse fauna of bats in South and Central America harbors multiple undescribed species of Ochoterenatrema. Several lecithodendriid genera from bats and other hosts are yet to be included in future molecular phylogenetic analyses to test the monophyly of this extremely diverse digenean family and analyze evolutionary affinities of its constituent taxa.</t>
  </si>
  <si>
    <t>Wiroonpan, Pichit; Chontananarth, Thapana; Chai, Jong-Yil; Purivirojkul, Watchariya</t>
  </si>
  <si>
    <t>High diversity of trematode metacercariae that parasitize freshwater gastropods in Bangkok, Thailand, and their infective situations, morphologies and phylogenetic relationships</t>
  </si>
  <si>
    <t>Echinostoma mekongki; freshwater snail; snail-borne trematodes; trematode diversity; trematode larva</t>
  </si>
  <si>
    <t>CIPANGOPALUDINA-CHINENSIS-MALLEATA; SNAIL LYMNAEA-STAGNALIS; ECHINOSTOMA-MACRORCHIS; DIGENEA ECHINOSTOMATIDAE; LIFE-CYCLE; MOLECULAR-IDENTIFICATION; DEVELOPMENTAL-STAGES; FILOPALUDINA SNAILS; FAMILY THIARIDAE; PATAGONIAN COAST</t>
  </si>
  <si>
    <t>We investigated diversity, infective situations, morphological features and phylogenetic relationships of the metacercariae in freshwater snails from Bangkok between March 2018 and February 2020. Crushing and dissection techniques were performed to explore the metacercariae in the snail hosts. Polymerase chain reaction was implemented to amplify the internal transcribed spacer 1 (ITS1), 5.8S ribosomal DNA and ITS2 regions of metacercarial DNA. A total of 3173 of all 21 707 snails showed infections with metacercariae, representing a relatively high infective prevalence (14.62%) compared to earlier research. All infected snails belonged to 14 species/subspecies. A group of viviparid snails exhibited the highest metacercarial infections (26.10-82.18%). We found metacercariae with seven morphological groups. Five of them can be stated as new records of the metacercariae in Thailand, indicating a broader spectrum of larval trematode diversity. Our phylogenetic assessments established that five of the seven morphological groups can be molecularly classified into different taxonomic levels of digenean trematodes. Echinostome A metacercariae revealed the highest infective prevalence (7.15%), and their sequence data were conspecific with a sequence of Echinostoma mekongki, which is a human intestinal fluke; this finding denotes the distribution and suggests epidemiological surveillance of this medically important fluke in Bangkok and adjacent areas. However, two groups of Opisthorchiata-like and renicolid metacercariae remain unclear as to their narrow taxonomic status, although their molecular properties were considered. For more understanding about trematode transmissions in ecosystems, both physical and biological factors may be further analysed to consider the factors that relate to and contribute to trematode infections.</t>
  </si>
  <si>
    <t>Oyarzun-Ruiz, Pablo; Thomas, Richard; Santodomingo, Adriana; Collado, Gonzalo; Munoz, Pamela; Moreno, Lucila</t>
  </si>
  <si>
    <t>Morphological, Behavioral, and Molecular Characterization of Avian Schistosomes (Digenea: Schistosomatidae) in the Native Snail Chilina dombeyana (Chilinidae) from Southern Chile</t>
  </si>
  <si>
    <t>avian schistosomes; freshwater snails; Chilinidae; cercarial dermatitis; swimmer's itch; Neotropics; Chile</t>
  </si>
  <si>
    <t>TRICHOBILHARZIA TREMATODA SCHISTOSOMATIDAE; CERCARIAL DERMATITIS; BIRD SCHISTOSOMES; MODEL SELECTION; SWIMMERS ITCH; LIFE-CYCLE; HOST; PHYLOGENY; PLATYHELMINTHES; PERFORMANCE</t>
  </si>
  <si>
    <t>Avian schistosomes are blood flukes parasitizing aquatic birds and snails, which are responsible for a zoonotic disease known as cercarial dermatitis, a hypersensitive reaction associated to the cutaneous penetration of furcocercariae. Despite its worldwide distribution, its knowledge is fragmentary in the Neotropics, with most of data coming from Argentina and Brazil. In Chile, there are only two mentions of these parasites from birds, and one human outbreak was associated to the genus Trichobilharzia. However, the identity of such parasites is pending. The aim of this study was to identify the furcocercariae of avian schistosomes from Southern Chile using an integrative approach. Thus, a total of 2283 freshwater snails from different families were collected from three different regions. All snails were stimulated for the shedding of furcocercariae, but only Chilina dombeyana (Chilinidae) from the Biobio region was found to be parasitized. The morphology and phylogenetic analyses of 28S and COI genes stated two lineages, different from Trichobilharzia, shared with Argentina. This study provides new information on Neotropical schistosomes, highlighting the need for major research on these neglected trematodes, which are considered to be emerging/re-emerging parasites in other parts of the globe as consequence of anthropogenic disturbances and climatic change. Highlights: 1. Two different lineages (Lineage I and II) were described and molecularly characterized (28S and COI genes); 2. Cercaria chilinae I y II are proposed as a synonymous of Lineage II. Thus, a total of four different lineages of avian schistosomes are related to Chilina spp.; 3. Chilina spp. represents an important intermediate host for avian schistosomes in South America, constituting a reservoir de schistosomes with zoonotic potential; 4. Coinfection between the two different lineages was found, a finding previously not reported for avian schistosomes; 5. Expansion in the geographic distribution of Nasusbilharzia melancorhypha from its original record in Argentina, with Chilina dombeyana as an additional intermediate host.</t>
  </si>
  <si>
    <t>Cutmore, S. C.; Cribb, T. H.</t>
  </si>
  <si>
    <t>New collections of blood flukes (Aporocotylidae) from fishes of the tropical Indo-west Pacific, including a new genus, two new species and molecular evidence that Elaphrobates chaetodontis (Yamaguti, 1970) is widespread in the region</t>
  </si>
  <si>
    <t>N. SP DIGENEA; CARDICOLA TREMATODA APOROCOTYLIDAE; THUNNUS-ORIENTALIS TEMMINCK; GREAT-BARRIER-REEF; BLUEFIN TUNA; INTERMEDIATE HOSTS; CRYPTIC DIVERSITY; MORETON BAY; LIFE-CYCLE; SANGUINICOLIDAE</t>
  </si>
  <si>
    <t>We report new collections of the Aporocotylidae from Australia, French Polynesia, and Japan. A new species of Cardicola Short, 1953 is described from Scomberomorus commerson (Lacepede) (Scombridae), off Lizard Island. Cardicola nolani n. sp. can be distinguished from its congeners based on the position of the ootype, the position of the male genital pore, and the absence of an oral sucker. A new species is described from Abalistes stellatus (Anonymous) (Balistidae), also from off Lizard Island. Phylogenetically the new species forms a strongly-supported clade with Cardicola yuelao Yong, Cutmore &amp; Cribb, 2018, which also infects balistids. These two species are distinct from all other aporocotylids in the combination of exceptionally short anterior and long posterior caeca, a lanceolate body, a single testis, an entirely post-ovarian uterus and the position of the ootype; a new genus, Balistidicola, is proposed for them. Balistidicola corneri n. sp. and B. yuelao (Yong, Cutmore &amp; Cribb, 2018) n. comb. are essentially morphologically cryptic, only distinguishable by the form of the spination (B. corneri has five spines per row and B. yuelao has six). Elaphrobates chaetodontis (Yamaguti, 1970) is reported from 21 species of butterflyfishes (Chaetodontidae) from nine locations in tropical Indo-west Pacific; cox1 sequence data demonstrate extensive geographical structuring in this species. Braya jexi Nolan &amp; Cribb, 2006, Elaphrobates milleri (Nolan &amp; Cribb, 2006), and P. corventum Overstreet &amp; Koie, 1989 are each re-reported from their type-hosts, and Pearsonellum pygmaeus Nolan &amp; Cribb, 2004 and Balistidicola yuelao are each reported from a new host.</t>
  </si>
  <si>
    <t>Chan, Abigail Hui En; Saralamba, Naowarat; Saralamba, Sompob; Ruangsittichai, Jiraporn; Thaenkham, Urusa</t>
  </si>
  <si>
    <t>The potential use of mitochondrial ribosomal genes (12S and 16S) in DNA barcoding and phylogenetic analysis of trematodes</t>
  </si>
  <si>
    <t>Trematodes; Molecular identification; Molecular systematics; Mitochondrial ribosomal genes; Genetic marker; DNA barcoding</t>
  </si>
  <si>
    <t>MOLECULAR PHYLOGENY; NUCLEAR; DIGENEA; OPISTHORCHIIDAE; PLATYHELMINTHES; SEQUENCE; GENOME; CLASSIFICATION; THAILAND</t>
  </si>
  <si>
    <t>Background Genetic markers like the nuclear ribosomal RNA (rRNA) genes, internal transcribed spacer regions, mitochondrial protein-coding genes, and genomes have been utilized for molecular identification of parasitic trematodes. However, challenges such as the design of broadly applicable primers for the vast number of species within Digenea and the genetic markers' ability to provide sufficient species-level resolution limited their utility. This study presented novel and broadly applicable primers using the mitochondrial 12S and 16S rRNA genes for Digenea and aimed to show their suitability as alternative genetic markers for molecular identification of orders Plagiorchiida, Echinostomida, and Strigeida. Results Our results revealed that the mitochondrial 12S and 16S rRNA genes are suitable for trematode molecular identification, with sufficient resolution to discriminate closely related species and achieve accurate species identification through phylogenetic placements. Moreover, the robustness of our newly designed primers to amplify medically important parasitic trematodes encompassing three orders was demonstrated through successful amplification. The convenience and applicability of the newly designed primers and adequate genetic variation of the mitochondrial rRNA genes can be useful as complementary markers for trematode molecular-based studies. Conclusions We demonstrated that the mitochondrial rRNA genes could be alternative genetic markers robust for trematode molecular identification and potentially helpful for DNA barcoding where our primers can be widely applied across the major Digenea orders. Furthermore, the potential of the mitochondrial rRNA genes for molecular systematics can be explored, enhancing their appeal for trematode molecular-based studies. The novelty of utilizing the mitochondrial rRNA genes and the designed primers in this study can potentially open avenues for species identification, discovery, and systematics in the future.</t>
  </si>
  <si>
    <t>BMC Genomics</t>
  </si>
  <si>
    <t>Garrido-Olvera, Lorena; Garcia-Prieto, Luis; Osorio-Sarabia, David; Genaro Sanchez-Martinez, Jesus; Luis Rabago-Castro, Jaime; Ivan Hernandez-Mena, David; Perez-Ponce de Leon, Gerardo</t>
  </si>
  <si>
    <t>Parasites with zoonotic potential found in commercially important fish in Tamaulipas, Northeastern Mexico</t>
  </si>
  <si>
    <t>Fish; Mexico; Nematoda; Pentastomida; Platyhelminthes; Zoonosis</t>
  </si>
  <si>
    <t>RIBOSOMAL DNA-SEQUENCES; HELMINTH-PARASITES; ANISAKIS LARVAE; CLINOSTOMUM; INFECTION; OSTEICHTHYES; PREVALENCE; PHYLOGENY</t>
  </si>
  <si>
    <t>Human population is exposed to numerous parasitic ichthyozoonoses. Although Tamaulipas state (northeastern Mexico) is well known for its fishing and aquaculture industry, there are few reports of this type of zoonosis. Therefore, it is imperative to investigate whether the parasites that affect these fish may represent a zoonotic risk for the inhabitants of the area.The objective of this study was to identify molecular and/or morphologically muscle parasites of fish from coastal locations in Tamaulipas, Mexico, and assess the risk of infection for humans. Between 2017 and 2018, 764 individual fish belonging to 28 species were examined for parasites. Collected worms were processed for their identification using morphological characteristics. In addition, partial sequences of the large subunit (28S) ribosomal RNA gene were obtained from some species to corroborate their identity. Prevalence and mean intensity of all registered infections were calculated. A total of seven species of parasites were found: cestodes (Poecilancistrium caryophyllum), trematodes (Clinostomum tataxumui, Clinostomum cichlidorum), nematodes (Eustrongylides sp., Contracaecum sp.) and pentastomids (Sebekia purdieae, Sebekia sp.). Parasites infected 10 species belonging to different fish families (Ariidae, Centrarchidae, Centropomidae, Cichlidae, Eleotridae, Ictaluridae, Mugilidae and Sciaenidae). Congeneric species of parasites or related to those registered in this study have been identified as zoonotic agents in other regions of the world. Despite the low levels of infection (2.6-16.6% prevalence and 1-5.5 parasites per infected host), there is a latent risk of transmission to humans, so it is recommended to avoid eating raw or undercooked fish meat.</t>
  </si>
  <si>
    <t>Pulido-Murillo, Eduardo A.; Tkach, Vasyl V.; Pinto, Hudson A.</t>
  </si>
  <si>
    <t>The life cycle of Philophthalmus aylacostoma n. sp. (Trematoda: Philophthalmidae), a new eye fluke species transmitted by Aylacostoma spp. (Gastropoda: Thiaridae) in Brazil</t>
  </si>
  <si>
    <t>Philophthalmidae; Thiaridae; Life cycle; Sao Francisco River; Molecular phylogenetic analysis</t>
  </si>
  <si>
    <t>CHLOROTICUM PROSOBRANCHIA THIARIDAE; DIGENEA CRYPTOGONIMIDAE; MELANOIDES-TUBERCULATA; GRALLI TREMATODA; MEGALURUS CORT; INTERMEDIATE; PARASITE; LOOSS; IDENTIFICATION; BRASILIENSIS</t>
  </si>
  <si>
    <t>Philophthalmus is a cosmopolitan genus of digeneans that includes ocular parasites of birds and mammals. Despite broad distribution and veterinary importance of these digeneans, there are still gaps in knowledge about their diversity and biology, especially in South America. Herein, we conducted morphological, life cycle, and molecular studies of megalurous cercariae found in aquatic gastropod molluscs Aylacostoma chloroticum and A. tuberculatum collected in the Sao Francisco River, Brazil. Adult parasites reared experimentally in the eyes of chicks are described here as Philophthalmus aylacostoma n. sp. The new species differs from its congeners known in the Americas by a combination of traits, including the sucker width ratio, the oral sucker to pharynx width ratio, egg size, and the type of vitellarium in adult forms. The new species is morphologically closest to Philophthalmus megalurus, from which it differs by the smaller body and larger eggs, as well as by the measurements of cercariae and the family of snails that act as the intermediate host. Molecular phylogenetic analysis based on 28S rDNA and comparison of cox1 sequences confirm that P. aylacostoma n. sp. is distinct from four previously sequenced named species of the genus. Moreover, cox1 sequences revealed conspecificity of our specimens with an isolate of Philophthalmus sp. previously reported, also in thiarid snails, in Parana River, Brazil. The interspecific divergence in cox1 between the new species and other species with sequences available for comparison varied between 12 and 15%.</t>
  </si>
  <si>
    <t>Perez-Ponce de Leon, Gerardo; Sereno-Uribe, Ana L.; Pinacho-Pinacho, Carlos D.; Garcia-Varela, Martin</t>
  </si>
  <si>
    <t>Assessing the genetic diversity of the metacercariae of Posthodiplostomum minimum (Trematoda: Diplostomidae) in Middle American freshwater fishes: one species or more?</t>
  </si>
  <si>
    <t>Digenea; DNA; freshwater fish; ITS; Nearctic; Neotropical</t>
  </si>
  <si>
    <t>DIGENEA DIPLOSTOMIDAE; HOST-SPECIFICITY; PARASITES; DNA; PLATYHELMINTHES; BIRDS; CHECKLIST; INFECTION; HELMINTHS; REVEAL</t>
  </si>
  <si>
    <t>Trematode taxonomy is mainly based on the morphological traits of adults. The identification of metacercariae is challenging because such traits are not developed in larval forms, and they even may show some level of morphological variability. Studies testing the potential correspondence between morphological differences and genetic variation of parasites are still lacking. The metacercariae of Posthodiplostomum minimum are probably the diplostomids more widely distributed in North and Middle American freshwater fish, and their intraspecific morphological variability has been attributed to the effect exerted by the host. Here, we tested the hypothesis whether they represent a single species, or a species complex by assessing the genetic divergence and phylogenetic relationships of metacercariae sampled from several host species in a wide geographical range across Middle America. The internal transcribed spacers (ITS1-5.8S-ITS2), and the mitochondrial COI gene were sequenced for 124 and 55 metacercariae, respectively. Phylogenetic analysis inferred from ITS sequences uncovered six well-supported monophyletic lineages. The six lineages show no correspondence to any Posthodiplostomum species for which sequences are available thus far in GenBank. Lineages exhibit some degree of host specificity; Lineages I, II, IV and V are primarily parasites of cyprinodontiforms of the families Poeciliidae, Goodeidae, Profundulidae and Fundulidae. In poeciliids there are at least four candidate species of Posthodiplostomum, some of them occurring in sympatry; instead, Lineages II and VI are exclusively parasites of cichlids. This study contributes to our understanding of the diversity of larval forms of diplostomids and provides an opportunity to further study their life cycles.</t>
  </si>
  <si>
    <t>Achatz, Tyler J.; Pulis, Eric E.; Woodyard, Ethan T.; Rosser, Thomas G.; Martens, Jakson R.; Weinstein, Sara B.; Fecchio, Alan; McAllister, Chris T.; Carrion Bonilla, Carlos; Tkach, Vasyl V.</t>
  </si>
  <si>
    <t>Molecular phylogenetic analysis of Neodiplostomum and Fibricola (Digenea, Diplostomidae) does not support host-based systematics</t>
  </si>
  <si>
    <t>Birds; Diplostomidae; Fibricola; mammals; molecular phylogeny; Neodiplostomum</t>
  </si>
  <si>
    <t>NORTHERN LEOPARD FROG; DIDELPHIS-VIRGINIANA; RANA-PIPIENS; SPP. DIGENEA; TREMATODA; DUBOIS; HELMINTHS; POSITION; HISTORY; MORPHOLOGY</t>
  </si>
  <si>
    <t>Fibricola and Neodiplostomum are diplostomid genera with very similar morphology that are currently separated based on their definitive hosts. Fibricola spp. are normally found in mammals, while Neodiplostomum spp. typically parasitize birds. Previously, no DNA sequence data was available for any member of Fibricola. We generated nuclear ribosomal and mtDNA sequences of Fibricola cratera (type-species), Fibricola lucidum and 6 species of Neodiplostomum. DNA sequences were used to examine phylogenetic interrelationships among Fibricola and Neodiplostomum and re-evaluate their systematics. Molecular phylogenies and morphological study suggest that Fibricola should be considered a junior synonym of Neodiplostomum. Therefore, we synonymize the two genera and transfer all members of Fibricola into Neodiplostomum. Specimens morphologically identified as Neodiplostomum cratera belonged to 3 distinct phylogenetic clades based on mitochondrial data. One of those clades also included sequences of specimens identified morphologically as Neodiplostomum lucidum. Further study is necessary to resolve the situation regarding the morphology of N. cratera. Our results demonstrated that some DNA sequences of N. americanum available in GenBank originate from misidentified Neodiplostomum banghami. Molecular phylogentic data revealed at least 2 independent host-switching events between avian and mammalian hosts in the evolutionary history of Neodiplostomum; however, the directionality of these host-switching events remains unclear.</t>
  </si>
  <si>
    <t>18S 28S ITS Cox1</t>
  </si>
  <si>
    <t>Schoenbaechler, Katja; Olias, Philipp; Richard, Olivia K.; Origgi, Francesco C.; Dervas, Eva; Hoby, Stefan; Basso, Walter; Veiga, Ines Berenguer</t>
  </si>
  <si>
    <t>Fatal spirorchiidosis in European pond turtles (Emys orbicularis) in Switzerland</t>
  </si>
  <si>
    <t>Spirorchiidosis; Freshwater turtle; Emys orbicularis; Spirorchis sp; Conservation; Invasive species</t>
  </si>
  <si>
    <t>BLOOD FLUKES DIGENEA; GREEN TURTLES; SCRIPTA STUNKARD; CHELONIA-MYDAS; LIFE-CYCLE; HOST; SCHISTOSOMATOIDEA; PHYLOGENY; TREMATODA; PATHOLOGY</t>
  </si>
  <si>
    <t>Infections with intravascular digenean trematodes of the Spirorchiidae family (spirorchiidoses) are of great conservation concern both in marine and freshwater turtles due to their pathogenic potential. Between 2014 and 2021, Spirorchis sp. infections associated with granulomatous inflammation and sudden death were detected in European pond turtles (Emys orbicularis) from three conservation breeding facilities in Switzerland. Blood fluke eggs associated with lesions were found in the intestine, spleen, testis, skeletal musculature, heart, kidneys, stomach, pancreas, liver, lung, and meninges from nine pond turtles submitted for necropsy and in the intestinal content from five of these animals. Two novel polymerase chain reactions (PCRs) targeting the 28S ribosomal RNA gene and the ITS2 region and subsequent sequencing revealed 100% nucleotide identity with a Spirorchis sp. previously isolated from an Escambia map turtle (Graptemys ernsti) in the USA. Our findings suggest a spill-over event secondary to direct or indirect contact with invasive North American turtle species in Switzerland. We describe the clinical, haematological, ultrasonographical, endoscopical, parasitological, pathological, and molecular findings associated with spirorchiid blood fluke infections of the Spirorchis genus in E. orbicularis, as well as the biosecurity measures that were developed to prevent the spread of this parasite among breeding and highly endangered free-ranging E. orbicularis populations in Switzerland.</t>
  </si>
  <si>
    <t>Chaves-Gonzalez, Luis Enrique; Morales-Calvo, Fernando; Mora, Javier; Solano-Barquero, Alberto; Verocai, Guilherme G.; Rojas, Alicia</t>
  </si>
  <si>
    <t>What lies behind the curtain: Cryptic diversity in helminth parasites of human and veterinary importance</t>
  </si>
  <si>
    <t>Speciation; Cryptic species; Taxonomy; Phylogeny; Species complex; Parasitology</t>
  </si>
  <si>
    <t>COMPLETE MITOCHONDRIAL GENOME; INTERNAL TRANSCRIBED SPACERS; TOXASCARIS-LEONINA NEMATODA; MOLECULAR PHYLOGENY; SPECIES COMPLEX; N. SP; HISTORICAL BIOGEOGRAPHY; ASCARIS-LUMBRICOIDES; STRONGYLOIDES SPP.; NORTH-AMERICA</t>
  </si>
  <si>
    <t>Parasite cryptic species are morphologically indistinguishable but genetically distinct organisms, leading to taxa with unclear species boundaries. Speciation mechanisms such as cospeciation, host colonization, taxon pulse, and oscillation may lead to the emergence of cryptic species, influencing host-parasite interactions, parasite ecology, distribution, and biodiversity. The study of cryptic species diversity in helminth parasites of human and veterinary importance has gained relevance, since their distribution may affect clinical and epidemiological features such as pathogenicity, virulence, drug resistance and susceptibility, mortality, and morbidity, ultimately affecting patient management, course, and outcome of treatment. At the same time, the need for recognition of cryptic species diversity has implied a transition from morphological to molecular diagnostic methods, which are becoming more available and accessible in parasitology. Here, we discuss the general approaches for cryptic species delineation and summarize some examples found in nematodes, trematodes and cestodes of medical and veterinary importance, along with the clinical implications of their taxonomic status. Lastly, we highlight the need for the correct interpretation of molecular information, and the correct use of definitions when reporting or describing new cryptic species in parasitology, since molecular and morphological data should be integrated whenever possible.</t>
  </si>
  <si>
    <t>Curr. Res. Parasitol. Vector-Borne Dis.</t>
  </si>
  <si>
    <t>Dutton, Haley R.; DuPreez, Louis H.; Urabe, Misako; Bullard, Stephen A.</t>
  </si>
  <si>
    <t>Paraharmotrema karinganiense n. gen., n. sp. (Digenea: Liolopidae) infecting the intestine of serrated hinged terrapin (Pelusios sinuatus), east African black mud turtle (Pelusios subniger), and South African helmeted turtle (Pelomedusa galeata) and a phylogenetic hypothesis for liolopid genera</t>
  </si>
  <si>
    <t>Taxonomy; Systematics; Pleurodira; Pelomedusidae; Parasite</t>
  </si>
  <si>
    <t>AMAZON RIVER-BASIN; LATICAUDA-SEMIFASCIATA; ANDRIAS-JAPONICUS; HELMINTHS; PARASITES; TREMATODES; REPTILES; SEA; KEY</t>
  </si>
  <si>
    <t>We herein describe Paraharmotrema karinganiense n. gen., n. sp. Dutton &amp; Bullard (Liolopidae Dollfus, 1934) from specimens infecting the intestine of the serrated hinged terrapin (Pelusios sinuatus), east African black mud turtle (Pelusios subniger) (both Nwanedzi River, Mozambique), and South African helmeted terrapin (Pelomedusa galeata) (North-western Zululand, KwaZulu-Natal Province, South Africa). The new genus can be easily differentiated from the other accepted liolopid genera (Liolope Cohn, 1902; Helicotrema Odhner, 1912; Harmotrema Nicoll, 1914; Dracovermis Brooks &amp; Overstreet, 1978) by the combination of having a linguliform body approximately 6-9 x longer than wide, tegumental spines/scales, a minute ventral sucker located in the anterior 1/7-1/8 of the body, deeply lobed testes that are transverse and abut the caeca (spanning the intercaecal space), a uterus that is lateral to the anterior testis (not ventral to the anterior testis), a lobed ovary that is dextral and nearest the posterior testis, and a vitellarium that does not extend anteriad to the level of the ventral sucker and that does not fill the intercaecal space. Nucleotide sequences of large subunit ribosomal DNA (28S) and internal transcribed space region (ITS2) from all analyzed specimens of the new species were identical, respectively; the 28S sequences differed from that of Liolope copulans Cohn, 1902 and from that of Harmotrema laticaudae Yamaguti, 1933 by 103 (8%) and 105 (8%) nucleotides, respectively. The 28S phylogenetic analysis recovered the new genus sister to a clade comprising L. copulans and H. laticaudae. A key to liolopid genera is provided herein. The present study comprises the first nucleotide-based phylogenetic placement of Harmotrema and first record of a liolopid from South Africa or Mozambique. It is the first proposal of a new liolopid genus in 43 yrs, and it documents a second liolopid genus from P. subniger while tripling the number of liolopid turtle hosts reported from the continent of Africa.</t>
  </si>
  <si>
    <t>Waki, Tsukasa; Nakao, Minoru; Sasaki, Mizuki; Ikezawa, Hiromi; Inoue, Ken; Ohari, Yuma; Kameda, Yuichi; Asada, Masahito; Furusawa, Haruki; Miyazaki, Shinsuke</t>
  </si>
  <si>
    <t>Brachylaima phaedusae n. sp. (Trematoda: Brachylaimidae) from door snails in Japan</t>
  </si>
  <si>
    <t>Brachylaima phaedusae n; sp; Door snails; Japan</t>
  </si>
  <si>
    <t>MOLECULAR PHYLOGENY; LIFE-CYCLE; PLATYHELMINTHES; FLATWORMS; PARASITE; HOKKAIDO; DIGENEA; BLOOD</t>
  </si>
  <si>
    <t>The metacercarial infections of door snails (Gastropoda: Clausiliidae) with unknown species of the genus Brachylaima (Trematoda: Brachylaimidae) have recently been reported in eastern Honshu and Kyushu, Japan. A large scale snail survey was carried out to clarify their taxonomic status. From the period of 2015 to 2020, a total of 1239 land snails (768 door snails and 471 others) were collected from 32 localities in Honshu, Shikoku, and Kyushu. The resulting trematode isolates were identified as Brachylaima sp. by mitochondrial DNA barcoding. The sporocysts were found only a few from Megalophaedusa sublunellata (Clausiliidae), Tauphaedusa subaculus (Clausiliidae), and Aegista trochula (Camaenidae), while the metacercariae were frequently detected from 14 species of Clausiliidae and 2 species of other families. Although Brachylaima sp. showed a broad range of intermediate hosts, door snails seem to be very important to drive the life cycle. The gravid adults of Brachylaima sp. was experimentally raised from metacercariae using immunosuppressed mice. Morphological, phylogenetical, and ecological considerations prompted us to propose Brachylaima phaedusae n. sp. for this unknown species. The definitive hosts of the new species are completely unknown. The wide geographic distribution and high genetic diversity of the new species suggest a possibility that the definitive host is ground-foraging birds, which prefer door snails.</t>
  </si>
  <si>
    <t>Louvard, C.; Corner, R. D.; Cutmore, S. C.; Cribb, T. H.</t>
  </si>
  <si>
    <t>Evidence that host ecology drives first intermediate host use in the Didymozoidae (Trematoda: Hemiuroidea): an asexual infection in a vermetid (Gastropoda)</t>
  </si>
  <si>
    <t>Didymozoidae; Hemiuroidea; life cycle; Vermetidae; phylogeny</t>
  </si>
  <si>
    <t>RIBOSOMAL-RNA GENE; LIFE-CYCLE; PHYLOGENETIC ANALYSIS; DIGENEA PLATYHELMINTHES; PARASITES; CERCARIA; MOLLUSCA; FISHES; ODHNER; SPIRORCHIIDAE</t>
  </si>
  <si>
    <t>The Didymozoidae (Trematoda: Hemiuroidea) is among the most speciose trematode families, known from a wide range of marine teleost fishes. Despite their richness, however, didymozoid life cycles are unusually poorly known; only two first intermediate hosts are known, a marine bivalve (Anadara trapezia) and a pelagic gastropod (Firoloida desmarestia). This study uses multi-locus molecular sequence data to identify a novel first intermediate host for the family, a sessile gastropod of the genus Thylacodes Guettard (Vermetidae). The didymozoid infection is not identified to species but, based on molecular phylogenetic analyses, it is close to Saccularina magnacetabula Louvard et al., 2022, which uses a bivalve as a first intermediate host. The distribution of known first intermediate hosts of didymozoids (a bivalve, a holoplanktonic gastropod and a sessile gastropod that feeds with the use of mucus nets) suggests that first intermediate host use within the Didymozoidae has been opportunistically driven by the trophic ecology of potential mollusc hosts and has involved significant host-switching events.</t>
  </si>
  <si>
    <t>28S ITS2 16S</t>
  </si>
  <si>
    <t>Camp, Carlos D.; Kework, Cooper; Irwin, Noah; Wooten, Jessica A.</t>
  </si>
  <si>
    <t>Host Phylogeny Is Not a Major Factor in Infection of the Salamander Desmognathus marmoratus by the Trematode Metagonimoides oregonensis</t>
  </si>
  <si>
    <t>Desmognathus quadramaculatus; Desmog-nathus marmoratus; Metagonimoides oregonensis; preva-lence; intensity; trematode; metacercaria; host phylogeny</t>
  </si>
  <si>
    <t>LIFE-HISTORY; HELMINTH-PARASITES; QUADRAMACULATUS; HETEROPHYIDAE; STREAM; LARVAE</t>
  </si>
  <si>
    <t>In the southern Appalachian Mountains, U.S.A., the trematode Metagonimoides oregonensis, a parasite of rac-coons and mink, primarily uses larvae of the salamander Desmognathus quadramaculatus as a second intermediate host. However, evidence suggests that a cryptic, sympatric species, Desmognathus folkertsi is parasitized at a very low level or not at all. We tested the hypothesis that Desmog-nathus marmoratus, which is phylogenetically a sister to D. folkertsi, also has a low infection rate. We collected larvae of sympatric D. quadramaculatus and D. marmoratus from a stream (Beech Creek) in Towns County, Georgia, U.S.A. Although prevalence and mean visible metacercariae were different in June, no difference was seen between the species in either measure of infection in August. Our results support earlier work that suggests that factors other than host phy-logeny can be more important in influencing infection.</t>
  </si>
  <si>
    <t>Comp. Parasitol.</t>
  </si>
  <si>
    <t>Curran, Stephen S.; Calhoun, Dana M.; Tkach, Vasyl V.; Warren, Micah B.; Bullard, Stephen A.</t>
  </si>
  <si>
    <t>A New Species of Prosorhynchoides Dollfus, 1929 (Digenea: Bucephalidae) Infecting Chain Pickerel, Esox niger Lesueur, 1818 (Perciformes: Esocidae), from the Pascagoula River, Mississippi, USA, with Phylogenetic Analysis and Nucleotide-Based Elucidation of a Three-Host Life Cycle</t>
  </si>
  <si>
    <t>Bucephalidae; Digenea; chain pickerel; Esox niger; threadfin shad; Dorosoma petenense; Rangia cuneata; bucephalid cercaria C; Pascagoula River; molecular phylogeny</t>
  </si>
  <si>
    <t>N. SP; BUCEPHALOIDES TREMATODA; PARASITIZING MOLLUSKS; LARVAL BUCEPHALIDS; FISHES; PLATYHELMINTHES; BIVALVE; FINLAND; HOSTS; RDNA</t>
  </si>
  <si>
    <t>Prosorhynchoides extenuatus n. sp. is described based on adult worms collected from the intestine of the chain pickerel, Esox niger Lesueur, 1818, from the Pascagoula River, Jackson County, Mississippi, U.S.A. Sequences of the ribosomal DNA from adult specimens (internal transcribed spacer region 2, and partial 28S ribosomal DNA gene) were identical to those of a cercaria developing in branched sporocysts within the Gulf wedge clam, Rangia cuneata (G. B. Sowerby I, 1832) and a metacercaria we collected from the threadfin shad, Dorosoma petenense (Gunther, 1867) in the same river. The cercaria conforms to the description of bucephalid cercaria C Wardle, 1990, that was originally described from the same host in Texas, U.S.A. Novel sequence data are also provided for Prosorhynchoides potamoensis Curran &amp; Overstreet, 2009, and Prosorhynchoides pusillus (Stafford, 1904) Margolis &amp; Arthur, 1979. The 28S rDNA fragments from these species are aligned with bucephalid sequences available in GenBank and their relationships are analyzed using Bayesian inference analysis. The new species formed a branch within a clade of marine bucephalines, whereas P. potamoensis and P. pusillus branched within a clade of North American freshwater species currently classified in Bucephalinae and Paurorhynchinae. This study is the first to employ nucleotide-based evidence to demonstrate a 3-host life cycle from a North American bucephalid.</t>
  </si>
  <si>
    <t>Pantoja, Camila; Kudlai, Olena</t>
  </si>
  <si>
    <t>Hemiurid Trematodes (Digenea: Hemiuridae) from Marine Fishes off the Coast of Rio de Janeiro, Brazil, with Novel Molecular Data</t>
  </si>
  <si>
    <t>Aphanurinae; Dinurinae; Hemiurinae; Lecithochirinae; marine fish; mitochondrial and nuclear DNA; southwestern Atlantic Ocean</t>
  </si>
  <si>
    <t>SOUTHERN INDIAN-OCEAN; PHYLOGENETIC-RELATIONSHIPS; BAJA-CALIFORNIA; SARDINOPS-SAGAX; LIFE-CYCLE; PARASITES; PLATYHELMINTHES; ATLANTIC; HEMIUROIDEA; RECORD</t>
  </si>
  <si>
    <t>Simple Summary Brazil, with its remarkably diverse marine habitats, harbour one of the world's richest fish diversities. Consequently, the diversity of their trematode parasites is also expected to be extremely rich. However, our current knowledge on this group of animals is incomplete and there are many unknown trematode species that await discovery and genetic characterisation. The Hemiuridae (Digenea) is the second most speciose trematode family in marine fishes from Brazil; however, to date, it remains understudied. We examined forty-three specimens of nine fish species belonging to eight families (Carangidae, Clupeidae, Haemulidae, Muraenidae, Percophidae, Pinguipedidae, Trichiuridae, and Triglidae) collected from the coastal zone off Rio de Janeiro, Brazil and found hemiurid trematodes in the stomach of 14 fishes. Using morphological and molecular analyses, we identified eight species from four genera of the family Hemiuridae. One of these species is reported in Brazil for the first time, four are reported from new fish hosts, and four were genetically characterised for the first time. Our novel data contributes to the knowledge on marine biodiversity in Brazil and will further contribute to the classification of the family Hemiuridae. Brazil is a tropical country with remarkably diverse marine habitats that harbour a rich diversity of fish. Only a small portion of this fish diversity has been investigated for parasites, and thus the diversity of their trematode parasites remains unexplored. Moreover, only 5 out of 184 known digenean trematode species of marine fish in Brazil have been genetically characterised. The Hemiuridae Looss, 1899 is the second most speciose trematode family in marine fishes from Brazil but, in many ways, it remains a neglected group. Forty-three trematode specimens from nine fish species were collected from the coastal zone off Rio de Janeiro, Brazil. Trematodes were found in the stomach of 14 specimens of 9 fish species belonging to 8 families (Carangidae, Clupeidae, Haemulidae, Muraenidae, Percophidae, Pinguipedidae, Trichiuridae, and Triglidae). Trematode specimens were studied using morphological and molecular genetic analyses. A total of eight hemiurid species from four genera, Ectenurus, Lecithochirium, Myosaccium, and Parahemiurus were identified. This paper reports on new host records for four species of hemiurids, adds a new record on the geographical distribution for one species, and provides the first DNA sequence data supplemented with the detailed description of morphology for five species. Phylogenetic analyses supported that the subfamily classifications of the Hemiuridae-based entirely on morphological characters-needs to be reconsidered, taking into account a wider range of information sources.</t>
  </si>
  <si>
    <t>Sokolov, Sergey G.; Yang, Peimin; Lebedeva, Daria I.</t>
  </si>
  <si>
    <t>New record of Tylodelphys metacercariae (Diplostomidae) from Perccottus glenii (Odontobutidae) and their phylogenetic assessment</t>
  </si>
  <si>
    <t>Chinese sleeper; abdominal cavity; cox1 gene; ITS1-5; 8S-ITS2 rDNA; Liaoning Province; Inner Mongolia Autonomous Region</t>
  </si>
  <si>
    <t>FRESH-WATER FISH; DIGENEA DIPLOSTOMIDAE; MOLECULAR ANALYSES; TREMATODA DIPLOSTOMIDAE; VITREOUS-HUMOR; 1ST REPORT; DYBOWSKI; PARASITES; WATERBODIES; DIVERSITY</t>
  </si>
  <si>
    <t>Metacercariae of Tylodelphys sp. were found in the abdominal cavity of the Chinese sleeper (Perccottus glenii) collected in Liaoning Province and Inner Mongolia Autonomous Region of China. The se-quences of the mitochondrial cox1 gene and ribosomal ITS1-5.8S rDNA-ITS2 region were obtained and used for molecular identification and phylogenetic assessment of this parasite species. Results of phylogenetic analyses based on ITS and cox1 markers showed that the metacercariae of Tylodelphys sp. ex P. glenii from China were conspecific with specimens of Tylodelphys sp. collected by Sokolov et al. (2013) from the same fish-host species captured earlier in West Siberia, Russia. The examined Tylo-delphys sp. ex. P. glenii is the only member of the genus whose metacercariae parasitise the abdominal cavity of fish in northern Eurasia. Tylodelphys sp. ex P. glenii clustered with T. darbyi, T. immer, T. podicipina, and Tylodelphys sp. of Soldanova et al., 2017 based on mitochondrial DNA markers, and with T. darbyi, T. immer, T. kuerepus, and T. schreuringi using nuclear DNA markers.</t>
  </si>
  <si>
    <t>Acta Vet. Hung.</t>
  </si>
  <si>
    <t>Andrus, P. S.; Rae, R.; Wade, C. M.</t>
  </si>
  <si>
    <t>Nematodes and trematodes associated with terrestrial gastropods in Nottingham, England</t>
  </si>
  <si>
    <t>lungworms; nematodes; trematodes; parasitology; gastropods</t>
  </si>
  <si>
    <t>PHASMARHABDITIS-HERMAPHRODITA; ANGIOSTRONGYLUS-VASORUM; LAND SNAILS; AELUROSTRONGYLUS-ABSTRUSUS; BRACHYLAIMA-CRIBBI; SP DIGENEA; CORNU-ASPERSUM; N-SP; MOLLUSKS; PARASITE</t>
  </si>
  <si>
    <t>A parasitological survey of terrestrial slugs and snails was conducted at popular dog walking locations across the city of Nottingham, with the intensions of finding gastropods infected with parasites of medical (or veterinary) importance such as lungworm (metastrongyloid nematodes) and trematodes. A total of 800 gastropods were collected from 16 sites over a 225 km(2) area. The extracted nematodes and trematodes were identified by molecular barcoding. Of the 800 gastropods collected, 227 were infected (172 had nematode infections, 37 had trematode infections and 18 had both nematode and trematode infections). Of the nematode infected gastropods genotyped, seven species were identified, Agfa flexilis, Angiostoma gandavense, Angiostoma margaretae, Cosmocerca longicauda, Phasmarhabditis hermaphrodita, Phasmarhabditis neopapillosa and an unknown Cosmocercidae species. Of the trematode infected gastropods genotyped, four species were identified, Brachylaima arcuate, Brachylaima fuscata, Brachylaima mesostoma and an unknown Plagiorchioidea species. No lungworm species were found within the city of Nottingham. To our knowledge, this study represents the first survey of gastropod-associated nematodes and trematodes in the East midlands of the United Kingdom.</t>
  </si>
  <si>
    <t>Montes, M. M.; Arredondo, N. J.; Barneche, J. A.; Balcazar, D.; Reig Cardarella, G.; Martorelli, S. R.; Perez-Ponce de Leon, G.</t>
  </si>
  <si>
    <t>Description of Diegoglossidium maradonai n. g. and n. sp. (Digenea: Alloglossidiidae) through an integrative taxonomy approach, with an amended diagnosis of the family</t>
  </si>
  <si>
    <t>Argentina; Hoplosternum litoralle; Magnivitellinum; 28S rDNA; ITS</t>
  </si>
  <si>
    <t>MULTIPLE SEQUENCE ALIGNMENT; FRESH-WATER FISHES; PHYLOGENETIC POSITION; TREMATODA; MACRODEROIDIDAE; PLATYHELMINTHES; SELECTION; BLOCKS; CHOICE</t>
  </si>
  <si>
    <t>This paper describes Diegloglossidium maradonai n. g., n. sp. a parasite of the intestine of Hoplosternum littorale (Hancock) from La Plata River basin. The new genus is morphologically similar to members of Alloglossidiidae and Macroderoidiidae although they also share some traits observed in both families. Those families can be differentiated from each other by the combination of morphological features, including the density and distribution of the tegumental spines, the distribution of the vitelline follicles and the extent of the post-testicular space. The molecular analyses based on the large subunit of the ribosomal RNA gene, and the internal transcribed spacer (ITS) regions including ITS1, 5.8S and ITS2 unequivocally place the new genus in the family Alloglossidiidae which is amended based on new observed features. Diegoglossidium n. g. is characterized by a combination of characteristics, being most notably the presence of a deeply lobed ovary. Lastly, the geographical distribution and host associations of the two closely related Neotropical genera of Alloglossidiidae: Magnivitellinum and Diegoglossidium are discussed, and the host and distribution range of Magnivitellinum saltaensis is expanded into Argentina.</t>
  </si>
  <si>
    <t>Bullard, Stephen A.; Dutton, Haley R.</t>
  </si>
  <si>
    <t>RESOLVING THE PARAPHYLETIC TURTLE BLOOD FLUKES: REVISION OF SPIRORCHIIDAE STUNKARD, 1921 AND PROPOSAL OF CARETTACOLIDAE YAMAGUTI, 1958, HAPALOTREMATIDAE (STUNKARD, 1921) POCHE, 1926, BARACKTREMATIDAE N. FAM., PLATTIDAE N. FAM., AND ATAMATAMIDAE N. FAM.</t>
  </si>
  <si>
    <t>Paraphyly; Turtle blood flukes; Revision; Phylogeny; Taxonomy</t>
  </si>
  <si>
    <t>GULF-OF-MEXICO; AMAZON RIVER-BASIN; DIGENEA APOROCOTYLIDAE; HAPALORHYNCHUS STUNKARD; PERCIFORMES SERRANIDAE; GENUS; SCHISTOSOMATOIDEA; PARASITE; PHYLOGENY; GENERA</t>
  </si>
  <si>
    <t>Turtle blood flukes (spirorchiids'') comprise a paraphyletic assemblage including the monophyletic Schistosomatidae Stiles and Hassall, 1898 as a crown group. We herein morphologically diagnose the natural groups of turtle blood flukes and propose family names for them. Spirorchiidae Stunkard, 1921 (Spirorchis MacCallum, 1919 [type]; Spirhapalum Ejsmont, 1927; Plasmiorchis Mehra, 1934; Monticellius Mehra, 1939; Vasotrema Stunkard, 1928; provisionally Uterotrema Platt and Pichelin, 1994) has a ventral sucker (lost in Spirorchis), an esophageal gland surrounding the entire esophagus, lateral esophageal diverticula (plicate organ and medial esophageal diverticulum present or absent), a glandular mass at the esophagus base, paired ceca surrounded by vitelline follicles for their entire length, a non-filamented, ovoid egg, and typically a Manter's organ. Baracktrematidae n. fam. (Baracktrema Roberts, Platt, and Bullard, 2016 [type]; Unicaecum Stunkard, 1925; Neospirorchis Price, 1934) has no ventral sucker, a single cecum or cyclocoel, a coiled or looped testis extending into the anterior body half, a convoluted post-cecal and post-gonadal uterus, a uterine pouch, no metraterm, noManter's organ, and non-filamented eggs. Plattidae n. fam. (Platt Roberts and Bullard, 2018 [type]; Hapalorhynchus Stunkard, 1922; Coeuritrema Mehra, 1933; Enterohaematotrema Mehra, 1940; Cardiotrema Dwivedi, 1967; Ruavermis Dutton and Bullard, 2020) has the anatomical sequence of a ventral sucker, external seminal vesicle, cirrus sac, anterior testis, ovary, transverse vitelline duct, and posterior testis (except Enterohaematotrema) plus a pars prostatica, dorsal genital pore, globular excretory vesicle, and no Manter's organ. Carettacolidae Yamaguti, 1958 (Carettacola Manter and Larson, 1950 [type]) has a spinose oral sucker, a spinose and contractile ventral sucker (transverse cavity present), numerous testes distributing in a post-ovarian, inter-cecal column, and an ovary and transverse vitelline duct that are pre-testicular. Hapalotrematidae (Stunkard, 1921) Poche, 1926 (Hapalotrema Loos, 1899 [type]; Amphiorchis Price, 1934; Learedius Price, 1934; Cheloneotrema Simha and Chattopadhyaya, 1980; Neocaballerotrema Simha, 1977; Satyanarayanotrema Simha and Chattopadhyaya, 1980; Shobanotrema Simha and Chattopadhyaya, 1980) has the anatomical sequence of a ventral sucker, anterior testis(es), external seminal vesicle and cirrus sac, ovary, and posterior testis(es). Atamatamidae n. fam. (Atamatam Bullard and Roberts, 2019 [type]; Paratamatam Bullard and Roberts, 2019; Pitiutrema Dutton and Bullard, 2019) has an oral sucker with anteroventral spines, vasa efferentia connecting to a pre-ovarian external seminal vesicle, a cirrus sac directed postero-laterad and having an internal seminal vesicle and glandular luminal wall, and a dendritic ovary flanked by the external seminal vesicle and oviducal seminal receptacle. A 28S phylogenetic analysis failed to reject the monophyly of these families.</t>
  </si>
  <si>
    <t>Sokolov, Sergey G.; Shchenkov, Sergei, V; Frolov, Eugeniy, V; Gordeev, Ilya I.</t>
  </si>
  <si>
    <t>A Phylogenetic Re-Evaluation of the Stenakrine Opecoelids (Trematoda, Digenea: Opecoeloidea) with Some Taxonomic Novelties</t>
  </si>
  <si>
    <t>18S; 28S; Biospeedotrema; Hexagrammia; Stenakron; Zdzitowieckitrema; Holsworthotrema; Scorpidotrema; Opecoelidae; Liparidae; North Pacific</t>
  </si>
  <si>
    <t>SHALLOW-WATER; MARINE FISHES; N. G.; CLASSIFICATION; PACIFIC; RDNA; PLATYHELMINTHES; ACANTHOCOLPIDAE; METACERCARIAE; HAPLOPORIDAE</t>
  </si>
  <si>
    <t>The Opecoeloidea is a large group of xiphidiate digeneans parasitizing marine and freshwater fishes. According to the current taxonomic model, this superfamily contains only one family with numerous subfamilies. This study is devoted to the members of the Stenakrinae. Based on phylogenetic analysis of concatenated sequences of 18S and 28S rRNA genes of stenakrine opecoelids Caudotestis dobrovolski, C. cf. dobrovolski, Hexagrammia zhukovi, Stenakron vetustum, as well as the deep-sea xiphidiate digenean Zdzitowieckitrema incognitum, which so far has had an ambiguous phylogenetic status, we erect a new opecoeloid family, the Zdzitowieckitrematidae fam. nov. The genera Holsworthotrema and Scorpidotrema are removed from the Stenakrinae to the Scorpidotrematinae subfam. nov. within the Opecoelidae. We also remove the Stenakrinae from the Opecoelidae and recognize it as a separate family within the Opecoeloidea. The Stenakridae stat. nov. is a sister taxon to a well-supported Opecoelidae. The Zdzitowieckitrematidae occupies a sister position relative to the stenakrids and the opecoelids taken together. All three families are clearly phylogenetically distinct, however convincing morphological differences are revealed only between the Zdzitowieckitrematidae and the Stenakridae and between the Opecoelidae and the Stenakridae.</t>
  </si>
  <si>
    <t>de Oliveira, Amanda Gleyce Lima; Menezes, Rodrigo Caldas; Keidel, Lucas; Mello-Silva, Clelia Christina; Santos, Claudia Portes</t>
  </si>
  <si>
    <t>Morphological, histopathological and molecular assessments of Prosorhynchoides sp. (Digenea: Bucephalidae) in perna perna (Bivalvia: Mytilidae) mussels sampled off the coast of Rio de Janeiro, southeastern Brazil</t>
  </si>
  <si>
    <t>Mussels; Trematodes; Histopathology; 28S rDNA; 18S rDNA; ITS1-5; 8S-ITS2</t>
  </si>
  <si>
    <t>SANTA-CATARINA; LIFE-CYCLE; TREMATODA; PARASITISM; ALIGNMENT; CULTURE; ZONE</t>
  </si>
  <si>
    <t>Mussel production is expanding worldwide, and in Brazil the main species currently produced is the mussel Perna perna. Bucephalid trematodes have been recorded in P. perna but their larval identification is problematic. In this context, the aims of this paper were to evaluate the prevalence of bucephalids in P. perna, perform taxonomic and phylogenetic trematode studies, and analyze potential histopathological alterations in the infected host. Mussels obtained by fishers from Guanabara Bay, Rio de Janeiro, Brazil were weighed and measured, and internal organ tissues and parasites were collected. Of the 69 analyzed mussels, 24.6 % (17/69) were parasitized by bucephalid larvae. Sporocysts were located mainly in host mantle. Mussels presented sporocysts and cercaria within the connective tissue of mantle, all without associated inflammatory reactions. Parasite loads varied from less than 5 % to &gt; 50 % of parasitized tissue. Histopathological examinations indicated that male or female gonads were not observed in 77 % (10/13) of parasitized mussels and in 4 % (2/56) identified as non-parasitized in the histology but previously classified as parasitized in the stereomicroscopic analysis. Thus, the absence of gonads may be associated with parasitism. Prosorhynchoides sp. is reported herein for the first time in mussels sampled on the coast of Rio de Janeiro, with genetic and histological data reported for the intermediate host, sporocysts and cercariae. New 28S rDNA, 18S rDNA and ITS1, 5.8S and ITS2 sequences are provided.</t>
  </si>
  <si>
    <t>Passere, Mayara Destro; da Graca, Rodrigo Junio; Takemoto, Ricardo Massato; de Oliveira, Alessandra Valeria</t>
  </si>
  <si>
    <t>Identification and molecular characterization of digenean trematode parasites of Aylacostoma chloroticum (Gastropoda: Thiaridae) from a Neotropical Basin</t>
  </si>
  <si>
    <t>COI; Digenea; Philophthalmus; Pseudosellacotyla; 28S</t>
  </si>
  <si>
    <t>LIFE-CYCLE; PHILOPHTHALMUS-GRALLI; PLATYHELMINTHES; PHYLOGENY; CHECKLIST; RIVER; PROSOBRANCHIA; DIPLOSTOMIDAE; SYSTEMATICS; DIVERSITY</t>
  </si>
  <si>
    <t>Thiarids are pantropical gastropods distributed from South America to Australia and found in lentic and lotic freshwater environments. These gastropods act as intermediate hosts for several species of digeneans. There are difficulties in the correct identification of these digeneans in certain stages of the life cycle as the larvae have a reduced size and few morphological characteristics for diagnosis. Because of this, techniques based on molecular markers have become an extremely useful tool. Our objective was to molecularly characterize the digeneans found in gastropods from the Ival River, Parana, Brazil, using the mitochondrial molecular marker cytochrome c oxidase (COI) and the 28S ribosomal marker. With the molecular marker COI, gastropods showed high genetic similarity with Aylacostoma chloroticum. For the parasites, four different taxa were characterized with both markers. The 28S ribosomal marker proved to be more effective for the identification of Ival River parasites, being possible to suggest the identification of two species among the four groups found. Considering that there are no records in the literature of studies involving parasites and gastropods as intermediate hosts in the Ival River, this study is the first regarding these relationships.</t>
  </si>
  <si>
    <t>Coff, Lachlan; Guy, Andrew J.; Campbell, Bronwyn E.; Nowak, Barbara F.; Ramsland, Paul A.; Bott, Nathan J.</t>
  </si>
  <si>
    <t>Draft genome of the bluefin tuna blood fluke, Cardicola forsteri</t>
  </si>
  <si>
    <t>THUNNUS-ORIENTALIS TEMMINCK; GLUTATHIONE-S-TRANSFERASE; DE-NOVO IDENTIFICATION; SCHISTOSOMA-MANSONI; TREMATODA APOROCOTYLIDAE; INTERMEDIATE HOSTS; CATHEPSIN-B; LIFE STAGES; TGF-BETA; SEQUENCE</t>
  </si>
  <si>
    <t>The blood fluke Cardicola forsteri (Trematoda: Aporocotylidae) is a pathogen of ranched bluefin tuna in Japan and Australia. Genomics of Cardicola spp. have thus far been limited to molecular phylogenetics of select gene sequences. In this study, sequencing of the C. forsteri genome was performed using Illumina short-read and Oxford Nanopore long-read technologies. The sequences were assembled de novo using a hybrid of short and long reads, which produced a high-quality contig-level assembly (N50 &gt; 430 kb and L50 = 138). The assembly was also relatively complete and unfragmented, comprising 66% and 7.2% complete and fragmented metazoan Benchmarking Universal Single-Copy Orthologs (BUSCOs), respectively. A large portion (&gt; 55%) of the genome was made up of intergenic repetitive elements, primarily long interspersed nuclear elements (LINEs), while protein-coding regions cover &gt; 6%. Gene prediction identified 8,564 hypothetical polypeptides, &gt; 77% of which are homologous to published sequences of other species. The identification of select putative proteins, including cathepsins, calpains, tetraspanins, and glycosyltransferases is discussed. This is the first genome assembly of any aporocotylid, a major step toward understanding of the biology of this family of fish blood flukes and their interactions within hosts.</t>
  </si>
  <si>
    <t>genome</t>
  </si>
  <si>
    <t>Pantoja, Camila; Telles, Bruno; Paschoal, Fabiano; Luque, Jose Luis; Kudlai, Olena</t>
  </si>
  <si>
    <t>Digenean trematodes infecting the frigate tuna Auxis thazard (Scombriformes, Scombridae) off the Rio de Janeiro coast, Brazil, including molecular data</t>
  </si>
  <si>
    <t>Bucephalidae; Didymozoidae; Fellodistomidae; Hemiuridae; Mitochondrial and nuclear DNA; South-western Atlantic</t>
  </si>
  <si>
    <t>MARINE FISHES; HEMIURIDAE DIGENEA; PARASITES; ATLANTIC; BUCEPHALIDAE; NEMATODA; DIDYMOZOIDAE; SCORPAENIDAE; PHYLOGENIES; CHECKLIST</t>
  </si>
  <si>
    <t>Although some parasitological efforts have focused on the frigate tuna Auxis thazard (Lacepede) (Scombriformes, Scombridae) in Brazil, its digenean fauna remains poorly known. Combining morphological and molecular methods, we investigated the diversity of digenean trematodes of A. thazard collected from the coastal waters off the state of Rio de Janeiro, Brazil in 2021. Six species belonging to four families were recorded: the bucephalid Rhipidocotyle cf. angusticolle Chandler, 1941, the didymozoid Didymocystis sp. 6 sensu Louvard et al. (2022), the fellodistomid Tergestia sp., and three hemiurids, Dinurus euthynni Yamaguti, 1934, Lecithochirium floridense (Manter, 1934), and L. synodi Manter, 1931. The current study brings the total number of digenean trematode species parasitising A. thazard in Brazil up to eight, with hemiuroid trematodes being most diverse. Auxis thazard is a new host record for L. floridense, L. synodi and potentially for R. angusticolle. The geographic distribution of several species found in our study appeared to be wider than previously known. Our study is the first to apply a DNA-based approach to digenean diversity in marine fishes in Brazil and we believe that both morphological descriptions and molecular sequence data provided in our study will aid future research assessing the diversity of digenean trematodes of A. thazard and other marine fishes in Brazil.</t>
  </si>
  <si>
    <t>Japa, Ornampai; Prakhammin, Khanuengnij; Flynn, Robin J.</t>
  </si>
  <si>
    <t>Identification and expression of a transforming growth factor beta (TGF-β) homologue in the tropical liver fluke Fasciola gigantica</t>
  </si>
  <si>
    <t>Transforming growth factor; TGF-beta; Liver fluke; Fasciola spp; Fasciola gigantica; Fasciolosis; FgTLM</t>
  </si>
  <si>
    <t>SEQUENCE ALIGNMENT; PARASITE; HEPATICA; IMMUNITY</t>
  </si>
  <si>
    <t>Liver flukes, Fasciola spp., are veterinary and medically important parasites infecting numerous species of economically important animals in addition to humans on a global scale. The components of transforming growth factor beta (TGF-beta) signalling are widely distributed throughout the animal kingdom and are considerably conserved. Through shared common signal transduction mechanisms, crosstalk of TGF-beta signalling between a host and the parasite during infection is possible. Herein, we have identified and undertaken the molecular characterisation of a putative TGF-beta homologue from the tropical liver fluke F. gigantica (FgTLM). A FgTLM cDNA was 3557 bp in length, it encoded for 620 amino acid polypeptide which consisted of 494 amino acids of prodomain and 126 amino acids comprising the mature protein. FgTLM displayed characteristic structures of mammalian TGF-beta ligands that were unique to the inhibin-beta chain, monomer of activin. A phylogenetic analysis revealed the high degree of conservation with TGF-beta molecules from trematode species. Interestingly, the sequence of amino acid in the active domain of FgTLM was completely identical to FhTLM from F. hepatica. FgTLM expressed throughout the lifecycle of F. gigantica but was highly expressed in developmental active stages. The dynamics of expression of FgTLM during the developmental stages of F. gigantica was comparable to the pattern of TGF-beta expression in F. hepatica. Our findings demonstrated that FgTLM exhibits a high level of similarity to FhTLM in the context of both amino acid sequence and the life stage expression patterns. These similarities underline the possibility that the FgTLM molecule might have the same properties and functions as FhTLM in biological processes of the immature parasites and host immune evasion. Consequently, the specific biological functions of FgTLM on either parasite or relevant hosts need to be defined experimentally.</t>
  </si>
  <si>
    <t>Jeong, Mi Jin; Park, Jae Kyun; Yu, Hak Sun</t>
  </si>
  <si>
    <t>Phylogenetic Characteristics of Fasciola hepatica Isolated from a Korean Patient</t>
  </si>
  <si>
    <t>Fasciola hepatica; genetic analysis; phylogenetic</t>
  </si>
  <si>
    <t>COX1 MITOCHONDRIAL; INFECTION; DIAGNOSIS</t>
  </si>
  <si>
    <t>Fascioliasis is a parasitic infection caused by liver flukes. Although several cases have been reported in Korea, phylogenetic analysis of isolates is lacking. In this study, a 66-year-old woman with right upper quadrant (RUQ) abdominal pain was diagnosed as fascioliasis involving abdominal muscle by imaging study. She received praziquantel treatment, but symptoms were not improved. Lateral movement of the abscess lesion was followed. Trematode parasite was surgically removed from the patient's rectus abdominis muscle. The fluke was identified as Fasciola hepatica based on sequence analysis of 18S rDNA. To determine the phylogenetic position of this Fasciola strain (named Korean Fasciola 1; KF1), the cox1 gene (273 bp) was analyzed and compared with the genes of 17 F. hepatica strains isolated from cows, sheep, goats, and humans from various countries. Phylogenetic analysis showed that KF1 was closely related with the isolates from China goat.</t>
  </si>
  <si>
    <t>diagnosis</t>
  </si>
  <si>
    <t>18S Cox1</t>
  </si>
  <si>
    <t>Korean J. Parasitol.</t>
  </si>
  <si>
    <t>Abuzeid, Asmaa M. I.; Hefni, Mahmoud M.; Huang, Yue; He, Long; Zhuang, Tingting; Li, Guoqing</t>
  </si>
  <si>
    <t>Immune pathogenesis in pigeons during experimental Prohemistomum vivax infection</t>
  </si>
  <si>
    <t>Prohemistomum vivax; trematode; pigeons; phylogeny; RT-qPCR; cytokines; gene expression; immune pathogenesis</t>
  </si>
  <si>
    <t>TREMATODA CYATHOCOTYLIDAE; PROTECTIVE IMMUNITY; MOLECULAR PHYLOGENY; GENE-EXPRESSION; TNF-ALPHA; RESPONSES; CELLS; BALB/C; HOST; INTESTINE</t>
  </si>
  <si>
    <t>Prohemistomum vivax is a small trematode belonging to the family Cyathocotylidae, infecting fish-eating birds and mammals, including humans. However, no data on molecular identification and immune pathogenesis are available, challenging effective diagnostic and therapeutic interventions. Here, we identified P. vivax based on combined morphological and molecular data and examined histopathological lesions and the differential cytokines expression in experimentally infected pigeons. Pigeons were orally infected with 500 prohemistomid metacercariae. Intestinal and spleen tissues were harvested 2, 4, 7, 14, 21, and 28 days post-infection (dpi). Gene expression levels of eleven cytokines (IL-1, IL-2, IL-4, IL-5, IL-6, IL-10, IL-12, IL-15, IL-18, IFN-gamma, and TGF-beta 3) were assessed using quantitative reverse-transcription PCR (RT-qPCR). We identified the recovered flukes as Prohemistomum vivax based on morphological features and the sequence and phylogenetic analysis of the internal transcribed spacer 1 (ITS1), 5.8 ribosomal RNA, and ITS2 region. Histopathological lesions were induced as early as 2 dpi, with the intensity of villi atrophy and inflammatory cell infiltration increasing as the infection progressed. An early immunosuppressive state (2 and 4 dpi), with TGF-beta 3 overexpression, developed to allow parasite colonization. A mixed Th1/Th2 immune response (overexpressed IFN-gamma, IL-12, IL-2, IL-4, and IL-5) was activated as the infection progressed from 7 to 28 dpi. Inflammatory cytokines (IL-1, IL-6, IL-18, and IL-15) were generally overexpressed at 7-28 dpi, peaking at 7 or 14 dpi. The upregulated Treg IL-10 expression peaking between 21 and 28 dpi might promote the Th1/Th2 balance and immune homeostasis to protect the host from excessive tissue pathology and inflammation. The intestine and spleen expressed a significantly different relative quantity of cytokines throughout the infection. To conclude, our results presented distinct cytokine alteration throughout P. vivax infection in pigeons, which may aid in understanding the immune pathogenesis and host defense mechanism against this infection.</t>
  </si>
  <si>
    <t>Petkeviciute, R.; Stunzenas, V; Staneviciute, G.</t>
  </si>
  <si>
    <t>Diversity of European lissorchiid trematodes from fish and snail hosts with comments on the validity of the genus Parasymphylodora Szidat, 1943</t>
  </si>
  <si>
    <t>Asymphylodora spp; Parasymphylodora spp; molecular phylogeny; karyotypes; life-cycles; Bithynia tentaculata</t>
  </si>
  <si>
    <t>ASYMPHYLODORA-TINCAE MODEER; FRESH-WATER FISHES; LIFE-CYCLE; KARYOLOGICAL ANALYSIS; SMALL LAKE; DIGENEA; PLATYHELMINTHES; MONORCHIIDAE; PHYLOGENY; DIFFERENTIATION</t>
  </si>
  <si>
    <t>Genetic markers, DNA sequences and karyotypes, of some European lissorchiid species from their intermediate and final hosts were obtained to clarify controversial data about their life cycles and taxonomy, and to reveal phylogenetic affinities. The life cycles of three species have been confirmed for the first time based on molecular data. Comparative analysis of internal transcribed spacer 2 (ITS2) and partial 28S rDNA sequences has undoubtedly proven that cercariaeum of type-species of the genus Asymphylodora, Asymphylodora tincae, develops in pulmonate snails, Anisus vortex and Stagnicola palustris, but not in the genus Bithynia. The faucet snail, Bithynia tentaculata, serves as the first intermediate host for Parasymphylodora (=Asymphylodora) markewitschi and Parasymphylodora parasquamosa; adults of both species were isolated from the common rudd, Scardinius erythrophthalmus. It has also been confirmed that B. tentaculata serves as the second intermediate host for P. parasquamosa. Phylogenetic analysis supports the validity of the genus Parasymphylodora. Two species, Parasymphylodora markewitschi and P. parasquamosa, with cercariaeum belonging to the Parasquamosum group, are closely related and are being recovered as a well-defined evolutionary lineage in phylogenetic trees. A significant divergence between Parasymphylodora spp. and Asymphylodora spp. was revealed. The diploid chromosome set of P. markewitschi is composed of 14 chromosomes and does not show similarities with karyotypes of other lissorchiid species. Asymphylodora progenetica and Asymphylodora tincae share the basal diploid value of the family, 2n = 20, and reveal very close morphology of the corresponding chromosome pairs. Karyotypic similarities of these species are in accordance with molecular phylogenetic data. Thus, the available molecular and cytogenetic data support the assignment of P. markewitschi and P. parasquamosa to a separate genus, meanwhile, the assignment of A. progenetica to the genus Parasymphylodora was not justified.</t>
  </si>
  <si>
    <t>Miranda, Guilherme Silva; Mendes Rodrigues, Joao Gustavo; Alves de Oliveira Silva, Jeferson Kelvin; Araujo Camelo, Genil Mororo; Silva-Souza, Neuton; Neves, Renata Heisler; Machado-Silva, Jose Roberto; Negrao-Correa, Deborah Aparecida</t>
  </si>
  <si>
    <t>New challenges for the control of human schistosomiasis: The possible impact of wild rodents in Schistosoma mansoni transmission</t>
  </si>
  <si>
    <t>Schistosomiasis; Wild rodent reservoir; Schistosoma hybrid; Schistosoma strains; Schistosoma mansoni transmission; One health</t>
  </si>
  <si>
    <t>NECTOMYS-SQUAMIPES RODENTIA; BIOMPHALARIA-GLABRATA SNAIL; LAKE VICTORIA BASIN; N. SP DIGENEA; NATURAL INFECTION; GENETIC DIVERSITY; HOLOCHILUS-BRASILIENSIS; PHYLOGENETIC POSITION; MORPHOMETRIC ANALYSIS; EXPERIMENTAL-MODEL</t>
  </si>
  <si>
    <t>Schistosomiasis is a neglected parasitic disease caused by digenean trematodes from the genus Schistosoma that affects millions of people worldwide. Despite efforts to control its transmission, this disease remains active within several endemic regions of Africa, Asia, and the Americas. In addition to the deficits in sanitation and educational structure, another major obstacle hindering the eradication of schistosomiasis is the ability of Schistosoma spp. to naturally infect multiple vertebrate hosts, particularly wild rodents. Due to climate change and other anthmpogenic disturbances, contact between humans and wild animals has increased, and this has contributed to more frequent interactions between Schistosoma species that typically infect different hosts. This new transmission dynamic involving Schistosoma spp., humans, wild rodents, and livestock could potentially increase the frequency of Schistosoma hybridization and the establishment of new genotypes and strains. Although it is not currently possible to precisely measure how this biological phenomenon affects the epidemiology and morbidity of schistosomiasis, we speculate that these Schistosoma variants may negatively impact control strategies, treatment regimens, and disease burden in humans. In the present study, we discuss the natural infections of wild rodents with Schistosoma spp., the role of these animals as Schistosoma spp. reservoirs, and how they may select hybrids and strains of Schistosoma mansoni. We also discuss measures required to shed light on the actual role of the wild rodents Nectomys squamipes and Holochilus sciureus in the transmission and morbidity of schistosomiasis in Brazil.</t>
  </si>
  <si>
    <t>Bargues, Maria Dolores; Halajian, Ali; Artigas, Patricio; Luus-Powell, Wilmien J.; Valero, M. Adela; Mas-Coma, Santiago</t>
  </si>
  <si>
    <t>Paleobiogeographical origins of Fasciola hepatica and F. gigantica in light of new DNA sequence characteristics of F. nyanzae from hippopotamus</t>
  </si>
  <si>
    <t>Fasciola and Fascioloides species; paleobiogeographical origins; F; nyanzae from hippopotamus; lymnaeid snail vectors; southeastern Africa; Asian Near East</t>
  </si>
  <si>
    <t>SECONDARY RESERVOIR; MITOCHONDRIAL-DNA; INTERMEDIATE HOST; MAGNA TREMATODA; MOLECULAR-CLOCK; DOMESTICATION; VECTORS; WILD; NATALENSIS; HISTORY</t>
  </si>
  <si>
    <t>Fascioliasis is a highly pathogenic disease affecting humans and livestock worldwide. It is caused by the liver flukes Fasciola hepatica transmitted by Galba/Fossaria lymnaeid snails in Europe, Asia, Africa, the Americas and Oceania, and F. gigantica transmitted by Radix lymnaeids in Africa and Asia. An evident founder effect appears in genetic studies as the consequence of their spread by human-guided movements of domestic ruminants, equines and Old World camelids in the post-domestication period from the beginning of the Neolithic. Establishing the geographical origins of fasciolid expansion is multidisciplinary crucial for disease assessment. Sequencing of selected nuclear ribosomal and mitochondrial DNA markers of F. nyanzae infecting hippopotamuses (Hippopotamus amphibius) in South Africa and their comparative analyses with F. hepatica and F. gigantica, and the two Fascioloides species, Fs. jacksoni from Asian elephants and Fs. magna from Holarctic cervids, allow to draw a tuned-up evolutionary scenario during the pre-domestication period. Close sequence similarities indicate a direct derivation of F. hepatica and F. gigantica from F. nyanzae by speciation after host capture phenomena. Phylogenetic reconstruction, genetic distances and divergence estimates fully fit fossil knowledge, past interconnecting bridges between continents, present fasciolid infection in the wild fauna, and lymnaeid distribution. The paleobiogeographical analyses suggest an origin for F. gigantica by transfer from primitive hippopotamuses to grazing bovid ancestors of Reduncinae, Bovinae and Alcelaphinae, by keeping the same vector Radix natalensis in warm lowlands of southeastern Africa in the mid-Miocene, around 13.5 mya. The origin of F. hepatica should have occurred after capture from primitive, less amphibious Hexaprotodon hippopotamuses to mid-sized ovicaprines as the wild bezoar Capra aegagrus and the wild mouflon Ovis gmelini, and from R. natalensis to Galba truncatula in cooler areas and mountainous foothills of Asian Near East in the latest Miocene to Early Pliocene, around 6.0 to 4.0 mya and perhaps shortly afterwards.</t>
  </si>
  <si>
    <t>paleoevolution</t>
  </si>
  <si>
    <t>18S ITS Cox1 ND1</t>
  </si>
  <si>
    <t>Choudhary, Kirti; Ray, Shailendra; Shamsi, Shokoofeh; Agrawal, Nirupama</t>
  </si>
  <si>
    <t>Characterization of clinostomum (digenea: clinostomidae) spp. in India</t>
  </si>
  <si>
    <t>Molecular taxonomy; River systems; Wildlife parasitology; Conservation</t>
  </si>
  <si>
    <t>COMPLANATUM TREMATODA; INFECTION; PREVALENCE; POSITION; FISHES; RDNA</t>
  </si>
  <si>
    <t>Platyhelminths belonging to the family Clinostomidae (Digenea) have a worldwide distribution and are known to infect piscivorous birds through their intermediate hosts, usually fish species. In the present study, clinostome metacercariae were collected from fish hosts, including Channa punctata (Bloch 1793) (n= 25) and Trichogaster fasciata Bloch and Schneider 1801 (n= 25), from a freshwater system in India. The experimental infection of cattle egrets, Ardea (Bubulcus) ibis Linnaeus 1758, with some of the live metacercariae found in the present study was successful. Live adult parasites were obtained from the buccal cavity of the birds. Both metacercaria and adult specimens were subjected to molecular studies to obtain the sequences of 28S, ITS1, and ITS2 (nuclear rDNA) regions. The parasites were found to belong to three species, Clinostomum giganticum Agarwal 1959; C. piscidium Southwell and Prashad 1918; and Euclinostomum heterostomum (Rudolphi 1809). Phylogenetic analyses of the sequences obtained from the adults and metacercariae established a link between the metacercariae in the fish hosts and adults in the avian host, which is essential to elucidate their partial life cycle and specify morphological characteristics in the metacercarial stage.</t>
  </si>
  <si>
    <t>Sokolov, Sergey G.; Shchenkov, Sergei, V; Khasanov, Fuat K.; Kornyychuk, Yuliya M.; Gordeev, Ilya I.</t>
  </si>
  <si>
    <t>Redescription and phylogenetic assessment of Helicometra antarcticae Holloway &amp; Bier, 1968 (Trematoda, Opecoelidae), with evidence of non-monophyletic status of the genus Helicometra Odhner, 1902</t>
  </si>
  <si>
    <t>Helicometrinae; Dissostichus; Helicometrina; Antarctic; 28S rRNA</t>
  </si>
  <si>
    <t>MARINE FISHES; FAMILY OPECOELIDAE; DIGENEA; PARASITES; SEA; PLATYHELMINTHES</t>
  </si>
  <si>
    <t>Helicometra antarcticae Holloway &amp; Bier, 1968 is one of the few Antarctic representatives of the species-rich genus Helicometra Odhner, 1902. It is traditionally attributed to morphological Group IV of Helicometra spp., characterized by a cup-shaped oral sucker with a terminal mouth opening. Helicometra antarcticae, similar to other Antarctic representatives of the genus, is quite rare and poorly studied. We redescribe this species based on newly collected material from the Antarctic toothfish, Dissostichus mawsoni Norman, 1937 (Nototheniidae Gunther, 1861) caught in the Ross Sea (Antarctica) and evaluate its phylogenetic position using a fragment of the nuclear 28S rRNA gene. We provide new morphological details on H. antarcticae concerning the arrangement of the ventral part of the fields of vitelline follicles and the morphology of the proximal portion of the oviduct. Additionally, we describe the morphology of Helicometra sp. (morphological Group IV) from the Pacific zoarcid fish, Lycodes cf. brunneofasciatus Suvorov, 1935, caught off Simushir Island (Pacific Ocean) and Helicometra fasciata sensu lato (morphological Group I), from the black scorpion fish Scorpaena porcus Linnaeus, 1758 from the Black Sea. In our phylogenetic analysis, H. antarcticae clustered with a Pacific Helicometra sp. This Glade has a sister relationship to the well-supported clade containing Helicometrina nimia Linton, 1910 and Helicometra spp. of Groups I and III respectively, including H. fasciata sensu lato from the Black Sea. Thus, our phylogenetic data indicate that Helicometra is not a monophyletic genus.</t>
  </si>
  <si>
    <t>Zoosystema</t>
  </si>
  <si>
    <t>Achatz, Tyler J.; Martens, Jakson R.; Kudlai, Olena; Junker, Kerstin; Boe, Nicholas W.; Tkach, Vasyl V.</t>
  </si>
  <si>
    <t>A NEW GENUS OF DIPLOSTOMIDS (DIGENEA: DIPLOSTOMOIDEA) FROM THE NILE CROCODILE IN SOUTH AFRICA WITH A KEY TO DIPLOSTOMID GENERA</t>
  </si>
  <si>
    <t>Africa; Crocodylus niloticus; Diplostomidae; key to genera; molecular phylogeny; Neofibricola n. gen.; Neofibricola smiti n. sp</t>
  </si>
  <si>
    <t>SPP. DIGENEA; PLATYHELMINTHES; SYSTEMATICS; MOLECULES; TREMATODA; POSITION; REVEALS; HISTORY; POIRIER; DUBOIS</t>
  </si>
  <si>
    <t>The Diplostomidae Poirier, 1886 is a large family of digeneans within the superfamily Diplostomoidea Poirier, 1886. Members of the family are distributed worldwide and parasitize a diversity of tetrapod definitive hosts. Notably, only 2 mature diplostomids are known from crocodilians and both are suggested to be accidental infections. In this study, we use morphological and molecular data to describe Neofibricola n. gen. from a Nile crocodile Crocodylus niloticus collected in South Africa. We provide a description of adults and metacercariae of the type species, Neofibricola smiti n. sp., and metacercariae of a likely congeneric species. We generated partial 28S and internal transcribed spacer region ribosomal deoxyribonucleic acid (DNA) and cytochrome c oxidase 1 subunit mitochondrial DNA for both species and utilized the newly generated 28S sequences to examine phylogenetic affinities of these new taxa. In addition, we provide a new key to diplostomid genera, considering the substantial systematic changes and newly erected genera since the previously published key to diplostomid genera.</t>
  </si>
  <si>
    <t>Ranaraja, Dissanayaka Mudiyanselage Asha Erandhi; Mahakapuge, Thilini Anupama Nanayakkarawasam; Thilakarathne, Dulari Samanthika; Dharmasuriya, Juliyabaduge Yushika Chamodi; Rajapakse, Rajapakse Peramune Veddikkarage Jayanthe</t>
  </si>
  <si>
    <t>Hepatic trematode Platynosomum sp. (Dicrocoeliidae) from a domestic cat in Colombo, Sri Lanka: Case report and molecular identification</t>
  </si>
  <si>
    <t>Platynosomum; Feline; Egg morphology; Phylogenetics</t>
  </si>
  <si>
    <t>CONCINNUM INFECTION; FASTOSUM; PARASITES</t>
  </si>
  <si>
    <t>Platynosomum is a digenean trematode causing hepatobiliary disease in cats in tropical and subtropical regions. The presence of Platynosomum species in Sri Lanka has not been previously reported or investigated. In the current study, we report a clinical case of a cat suffering from hepatic and biliary complications. Fine-needle aspiration of the biliary extract revealed a large number of parasite eggs, and the morphological and molecular identification of eggs was carried out. Molecular phylogenetics was performed using the nuclear ribosomal Internal Transcribed Spacer 2 (ITS2) and a portion of a mitochondrially encoded gene; Cytochrome C Oxidase subunit 1 (COX1). Through a combination of history, clinical signs, blood reports, ultrasound scanning, light microscopy of eggs from biliary aspirate and molecular studies, the disease was confirmed as parasitism caused by a Platynosomum like species. The Platynosomum species in Sri Lanka is phylogenetically related to Platynosomum illiciens reported from Costa Rica, Central America. This case emphasizes the importance of future studies in Sri Lanka regarding the prevalence and distribution of Platynosomum among cat populations. Further, the inclusion of feline platynosomiasis in the differential diagnoses list for hepatobiliary diseases is required.</t>
  </si>
  <si>
    <t>Lebedeva, D. I.; Popov, I. Y.; Yakovleva, G. A.; Zaicev, D. O.; Bugmyrin, S. V.; Makhrov, A. A.</t>
  </si>
  <si>
    <t>No strict host specificity: Brain metacercariae Diplostomum petromyzifluviatilis Muller (Diesing, 1850) are conspecific with Diplostomum sp. Lineage 4 of Blasco-Costa et al. (2014)</t>
  </si>
  <si>
    <t>Diplostomum; Metacercaria; Brain; Lampetra fluviatilis; Lethenteron camtschaticum</t>
  </si>
  <si>
    <t>1ST MOLECULAR-IDENTIFICATION; FRESH-WATER FISHES; DIGENEA DIPLOSTOMIDAE; PSEUDOSPATHACEUM NIEWIADOMSKA; PLATYHELMINTHES DIGENEA; PARASITE COMMUNITIES; PERCA-FLUVIATILIS; BALTIC SEA; DIVERSITY; TREMATODES</t>
  </si>
  <si>
    <t>Metacercariae of Diplostomum petromyzifluviatilis (Digenea, Diplostomidae) from the brain of European river lamprey Lampetra fluviatilis from the Baltic Sea basin and Arctic lamprey Lethenteron camtschaticum from the White Sea basin were studied with the use of genetic and morphological methods. Phylogenetic analysis based on cox1 marker showed that the parasites of both lamprey species were conspecific with Diplostomum sp. Lineage 4 of Blasco-Costa et al. (2014). The name Diplostomum petromyzifluviatilis M??ller (Diesing, 1850) has historical precedence as a species described from the brain of lampreys and should be used in genus nomenclature. There were no morphological qualitative differences between the metacercariae from the two lamprey species but those from L. fluviatilis were larger than those from L. camtschaticum. We expanded the data on the second intermediate hosts and the localization of D. petromyzifluviatilis, showing that its metacercariae occur not only in the brain of lampreys but also in the brain and the retina of three-spined stickleback Gasterosteus aculeatus and the vitreous humour of the perch Perca fluviatilis across the European part of the Palearctic.</t>
  </si>
  <si>
    <t>Achatz, Tyler J.; Chermak, Taylor P.; Martens, Jakson R.; Woodyard, Ethan T.; Rosser, Thomas G.; Pulis, Eric E.; Weinstein, Sara B.; Mcallister, Chris T.; Kinsella, John M.; Tkach, Vasyl V.</t>
  </si>
  <si>
    <t>Molecular phylogeny supports invalidation of Didelphodiplostomum and Pharyngostomoides (Digenea: Diplostomidae) and reveals a Tylodelphys from mammals</t>
  </si>
  <si>
    <t>Alaria; Canis latrans; Didelphis virginiana; digeneans; Mustela frenata; Nyctereutes procyonoides; parasites; Puma concolor; Procyon lotor; Taxidea taxus</t>
  </si>
  <si>
    <t>LIFE-CYCLE; N-SP; TREMATODA; MISSISSIPPI; CHANDLER; HISTORY</t>
  </si>
  <si>
    <t>Alaria, Didelphodiplostomum and Pharyngostomoides are among genera of diplostomid digeneans known to parasitize mammalian definitive hosts. Despite numerous recent molecular phylogenetic studies of diplostomids, limited DNA sequence data is available from diplostomids parasitic in mammals. Herein, we provide the first 28S rDNA and cox1 mtDNA sequences from morphologically identified, adult specimens of Didelphodiplostomum and Pharyngostomoides. Newly generated 28S sequences were used to infer the phylogenetic interrelationships of these two genera among other major lineages of diplostomoideans. The phylogeny based on 28S and a review of morphology clearly suggests that Pharyngostomoides should be considered a junior synonym of Alaria, while Didelphodiplostomum should be considered a junior synonym of Tylodelphys. Pharyngostomoides procyonis (type species), Pharyngostomoides adenocephala and Pharyngostomoides dasyuri were transferred into Alaria as Alaria procyonis comb. nov., Alaria adenocephala comb. nov. and Alaria dasyuri comb. nov.; Didelphodiplostomum variabile (type species) and Didelphodiplostomum nunezae were transferred into Tylodelphys as Tylodelphys variabilis comb. nov. and Tylodelphys nunezae comb. nov. In addition, Alaria ovalis comb. nov. (formerly included in Pharyngostomoides) was restored and transferred into Alaria based on a morphological study of well-fixed, adult specimens and the comparison of cox1 DNA sequences among Alaria spp. The diplostomid genus Parallelorchis was restored based on review of morphology.</t>
  </si>
  <si>
    <t>Thanh Hoa Le; Khue Thi Nguyen; Linh Thi Khanh Pham; Huong Thi Thanh Doan; Agatsuma, Takeshi; Blair, David</t>
  </si>
  <si>
    <t>The complete mitogenome of the Asian lung fluke Paragonimus skrjabini miyazakii and its implications for the family Paragonimidae (Trematoda: Platyhelminthes)</t>
  </si>
  <si>
    <t>Mitogenome; Paragonimidae; Paragonimus skrjabini miyazakii; phylogenetic analysis; repeat units; skewness value; Troglotremata</t>
  </si>
  <si>
    <t>COMPLETE MITOCHONDRIAL GENOME; GENE ORGANIZATION; WESTERMANI; SEQUENCE; OPISTHORCHIIDAE; PERFORMANCE; PROGRAM</t>
  </si>
  <si>
    <t>The complete circular mitogenome of Paragonimus skrjabini miyazakii (Platyhelminthes: Paragonimidae) from Japan, obtained by PacBio long-read sequencing, was 17 591 bp and contained 12 protein-coding genes (PCGs), 2 mitoribosomal RNA and 22 transfer RNA genes. The atp8 gene was absent, and there was a 40 bp overlap between nad4L and nad4. The long non-coding region (4.3 kb) included distinct types of long and short repeat units. The pattern of base usage for PCGs and the mtDNA coding region overall in Asian and American Paragonimus species (P. s. miyazakii, P. heterotremus, P. ohirai and P. kellicotti) and the Indian form of P. westermani was T &gt; G &gt; A &gt; C. On the other hand, East-Asian P. westermani used T&gt; G &gt; C &gt; A. Five Asian and American Paragonimus species and P. westermani had TIT/Phe, TTG/Leu and GTT/Val as the most frequently used codons, whereas the least-used codons were different in each species and between regional forms of P. westermani. The phylogenetic tree reconstructed from a concatenated alignment of amino acids of 12 PCGs from 36 strains/26 species/5 families of trematodes confirmed that the Paragonimidae is monophyletic, with 100% nodal support. Paragonimus skrjabini miyazakii was resolved as a sister to P. heterotrernus. The P. westermani lade was clearly separate from remaining congeners. The latter Glade was comprised of 2 subclades, one of the East-Asian and the other of the Indian Type 1 samples. Additional mitogenomes in the Paragonimidae are needed for genomic characterization and are useful for diagnostics, identification and genetic/ phylogenetic/ epidemiological/ evolutionary studies of the Paragonimidae.</t>
  </si>
  <si>
    <t>Ikeuchi, Aoi; Kondoh, Daisuke; Halajian, Ali; Ichikawa-Seki, Madoka</t>
  </si>
  <si>
    <t>Morphological and molecular characterization of Calicophoron raja (Nasmark, 1937) collected from wild Bovidae in South Africa</t>
  </si>
  <si>
    <t>Paramphistome; Calicophoron raja; Internal transcribed spacer 2; Molecular marker; Morphological characterization</t>
  </si>
  <si>
    <t>Paramphistomes, commonly known as rumen flukes, are digenean parasites that infect ruminants. Accurate morphological identification of paramphistome species is challenging and often neglected. For instance, it requires sagittal midline sections of adult flukes, which are difficult to prepare. Therefore, the majority of the genetic information on paramphistomes found in the International Nucleotide Sequence Database is not supported by morphological descriptions, and the DNA barcodes of paramphistome species remain unreliable. In the present study, both morphological and molecular characterizations were simultaneously performed to ensure the reliability of the DNA information for the paramphistome species Calichophoron raja (Nasmark, 1937). The morphological characteristics of the sagittal and horizontal sections of adult flukes from a black wildebeest (Connochaetes gnou) and a waterbuck (Kobus ellipsiprymnus) in South Africa were identical to those previously described for Ca. raja. Additionally, this study represents a new host record of the species from Co. gnou. All sequences of the internal transcribed spacer 2 region of ribosomal DNA were 100% identical among the 18 flukes analyzed in the present study. A single nucleotide mutation was observed between Ca. raja in this study and Ca. raja detected in domestic ruminants in Kenya.</t>
  </si>
  <si>
    <t>Li, Jian; Ren, Yijing; Yang, Lei; Guo, Jiani; Chen, Haiying; Liu, Jiani; Tian, Haoqiang; Zhou, Qingan; Huang, Weiyi; Hu, Wei; Feng, Xinyu</t>
  </si>
  <si>
    <t>A relatively high zoonotic trematode prevalence in Orientogalba ollula and the developmental characteristics of isolated trematodes by experimental infection in the animal model</t>
  </si>
  <si>
    <t>Orientogalba ollula; Zoonotic trematode; Intermediate host; Prevalence; ITS2</t>
  </si>
  <si>
    <t>PROVINCE; METACERCARIAE; FLUKES; FISH</t>
  </si>
  <si>
    <t>Background: Food-borne parasitic diseases decrease food safety and threaten public health. The snail species is an intermediate host for numerous human parasitic trematodes. Orientogalba ollula has been reported as intermediate hosts of many zoonotic trematodes. Here, we investigated the prevalence of zoonotic trematodes within O. ollula in Guangxi, China, and assessed their zoonotic potential. Methods: Snails were collected from 54 sites in 9 cities throughout Guangxi. The snail and trematode larvae species were determined by combining morphological characteristics and molecular markers. The trematodes prevalence and constituent ratio were calculated and compared among different habitat environments. Phylogenetic trees of the trematode species were constructed using the neighbor-joining method with nuclear internal transcribed spacer 2 (ITS2) sequences. The developmental cycles of the isolated trematodes were examined by experimental infection in ducks. The developmental characteristics of Echinostoma revolutum was recorded by dissecting infected ducklings from 1-day post infection (dpi) to 10 dpi. Results: The overall prevalence of trematode larvae was 22.1% (1818/8238) in O. ollula from 11 sample sites. Morphological together with molecular identification, showed that E. revolutum, Australapatemon sp., Hypoderaeum conoideum, Pharyngostomum cordatum, and Echinostoma sp. parasitized O. ollula, with the highest infection rate of E. revolutum (13.0%). However, no Fasciola larvae were detected. The trematodes prevalence and constituent ratio varied in two sub-biotypes (P &lt; 0.01). A neighbor-joining tree analysis of ITS2 sequences resulted in distinct monophyletic clades supported by sequences from isolated larvae with high bootstrap values. Ducklings exposed to O. ollula infected with Echinostoma sp., E. revolutum, and H. conoideum larvae were successfully infected. The animal model for Echinostoma revolutum was successfully established. E. revolutum matured from larvae to adult at 10 dpi in the intestine of the duck, and the developmental characteristics of E. revolutum were characterized by the maturation of the reproductive and digestive organs at 6-8 dpi. Conclusions: This study revealed a high prevalence of zoonotic trematodes in O. ollula from Guangxi, China. Existing trematodes infection in animals and human clinical cases, coupled with the wide geographical distribution of O. ollula, necessitate further evaluations of the potential risk of spillover of zoonotic infection from animal to human and vice versa.</t>
  </si>
  <si>
    <t>Infect. Dis. Poverty</t>
  </si>
  <si>
    <t>Montes, M. M.; Croci, Y.; Santopolo, L.; Barneche, J.; Ferrari, W.; Cardarella, G. F. Reig; Martorelli, S. R.</t>
  </si>
  <si>
    <t>Metacercariae in the brain of Erythrinus cf. erythrinus (Characiformes: Erythrinidae) from Iguazu National Park (Argentina): do they belong to Dolichorchis lacombeensis (Digenea, Diplostomidae)?</t>
  </si>
  <si>
    <t>Dolichorchis; Diplostomidae; Iguazu; Argentina; Erythrinus; genetics; morphology; life cycle</t>
  </si>
  <si>
    <t>FRESH-WATER FISHES; NEODIPLOSTOMUM-AMERICANUM; PLATYHELMINTHES DIGENEA; CLARIAS-GARIEPINUS; SPP. DIGENEA; LIFE-CYCLE; TREMATODA; CLASSIFICATION; REDESCRIPTION; SPECIFICITY</t>
  </si>
  <si>
    <t>In Argentina, the family Diplostomidae is composed of eight genera: Austrodiplostomum Szidat &amp; Nani; Diplostomum von Nordmann; Dolichorchis Dubois; Hysteromorpha Lutz; Neodiplostomum Railliet; Posthodiplostomum Dubois; Sphincterodiplostomum Dubois; and Tylodelphys Diesing. During a parasitological survey of fishes from the Iguazu National Park we detected diplostomid metacercariae in the brain of Erythrinus cf. erythrinus. Fish were caught using crab traps, transported alive to the field laboratory, cold-anaesthetized and euthanized by cervical dissection. Some metacercariae were heat-killed in water and fixed in 10% formalin and others were preserved in alcohol 96% for DNA extraction. They were sequenced for the partial segment of the 28S rDNA, internal transcribed spacer (ITS) rDNA and cytochrome c oxidase subunit I (COI) mtDNA genes. Phylogenetic reconstruction was carried out using Bayesian inference and the proportion (p) of absolute nucleotide sites (p-distance) was obtained. In the 28S rDNA tree, the metacercaria sequenced grouped as Dolichorchis sp. The COI mtDNA p-distance between the metacercariae with Dolichorchis lacombeensis was 0.01. There is a small number of ITS sequences for the Diplostomidae family deposited in the GenBank. The oral sucker, ventral sucker, holdfast organ and the distance between oral and ventral suckers are larger in the adult compared with the metacercariae. Additionally, hind-body length and width are larger in the adult due to the development of the genital complex. Further studies using an integrative approach will help confirm the affiliation of other species to the genus Dolichorchis.</t>
  </si>
  <si>
    <t>Bagnato, Estefania; Gilardoni, Carmen; Jose Lauthier, Juan; Cremonte, Florencia</t>
  </si>
  <si>
    <t>Paramonostomum deseado n. sp. (Digenea: Notocotylidae) parasitizing the South American Black Oystercatcher and their atypical life cycle from the Patagonian coast</t>
  </si>
  <si>
    <t>Haematopus ater; Magellanic coast; molecular analysis; Paramonostomum; phylogeny; trematode life cycle</t>
  </si>
  <si>
    <t>IDENTIFICATION; TREMATODES</t>
  </si>
  <si>
    <t>By way of morphological and molecular analysis we describe a new species of notocotylid, Paramonostomum deseado n. sp., parasitizing Haematopus ater from Argentina and we contribute to elucidate its life cycle. Within this genus, 4 groups can be morphologically distinguished according to body shape: 'Oval', 'Pyriform', 'Elongate', 'Overlong'. The new species belongs to the 'Elongate group', which presents a wide variation in body length (597-4500 mu m). The new species, Paramonostomum caeci from Australia, Paramonostomum actitidis from the Caribbean and Paramonostomum alveoelongatum from Russia share the smallest range of body size in this group (&lt;1130 mu m). The new species more closely resembles P. actitidis but differs from it by cirrus-sac length, which is shorter in the new species (97-146 vs 280-430 mu m in P. actitidis), and egg size which is larger in the new species (25-33 vs 18-20 mu m in P. actitidis). Paramonostomum deseado n. sp. uses the limpet Nacella magellanica as both first and second intermediate hosts in which metacercariae encyst inside the redia. This is the first abbreviated cycle described for notocotylid species. Ribosomal RNA sequences provided for adults (ITS1, ITS2 and 28S) and metacercariae inside the rediae (ITS1) support the species identification and the correspondence among stages. Phylogenetic analysis based on 28S placed P. deseado n. sp. close to other Notocotylus spp. and Paramonostomum anatis. Molecular results demonstrate that the hosts involved in the life cycles and the habitat more than morphological differences are determining the phylogenetic relationships in members of Notocotylidae.</t>
  </si>
  <si>
    <t>Hammoud, Cyril; Kayenbergh, Annelies; Tumusiime, Julius; Verschuren, Dirk; Albrecht, Christian; Huyse, Tine; Van Bocxlaer, Bert</t>
  </si>
  <si>
    <t>Trematode infection affects shell shape and size in Bulinus tropicus</t>
  </si>
  <si>
    <t>Trematode; Gastropod; Geometric morphometrics; Shell morphology; Amplicon sequencing; Bulinus tropicus</t>
  </si>
  <si>
    <t>LIFE-HISTORY; INTERTIDAL SNAIL; HOST PHENOTYPE; GROWTH; MORPHOLOGY; DIGENEA; DNA; GIGANTISM; PROSOBRANCHIA; AMPLIFICATION</t>
  </si>
  <si>
    <t>Trematodes can increase intraspecific variation in the phenotype of their intermediate snail host. However, the extent of such phenotypic changes remains unclear. We investigated the influence of trematode infection on the shell morphology of Bulinus tropicus, a common host of medically important trematodes. We focused on a snail population from crater lake Kasenda (Uganda). We sampled a single homogeneous littoral habitat to minimize the influence of environmental variation on shell phenotype, and barcoded snails to document snail genotypic variation. Among the 257 adult snails analysed, 99 tested positive for trematode infection using rapid-diagnostic PCRs. Subsequently we used high-throughput amplicon sequencing to identify the trematode (co-)infections. For 86 out of the 99 positive samples trematode species delineation could discriminate among combinations of (co-) infection by 11 trematode species. To avoid confounding effects, we focused on four prevalent trematode species. We performed landmark-based geometric morphometrics to characterize shell phenotype and used regressions to examine whether shell size and shape were affected by trematode infection and the developmental stage of infection (as inferred from read counts). Snails infected by Petasiger sp. 5, Echinoparyphium sp. or Austro-diplostomum sp. 2 had larger shells than uninfected snails or than those infected by Plagiorchiida sp. Moreover, the shell shape of snails infected solely by Petasiger sp. 5 differed significantly from that of uninfected snails and snails infected with other trematodes, except from Austrodiplostomum sp. 2. Shape changes included a more protuberant apex, an inward-folded outer apertural lip and a more adapically positioned umbilicus. Size dif-ferences were more pronounced in snails with 'late' infections (&gt; 25 days) compared to earlier-stage infections. No phenotypic differences were found between snails infected by a single trematode species and those har-bouring co-infections. Further work is required to assess the complex causal links between trematode infections and shell morphological alterations of snail hosts.</t>
  </si>
  <si>
    <t>host extended phenotype</t>
  </si>
  <si>
    <t>amplicon seq</t>
  </si>
  <si>
    <t>ITS2 Cox1 ND1 Cytb</t>
  </si>
  <si>
    <t>Atopkin, D. M.; Besprozvannykh, V. V.; Beloded, A. Yu; Ha, N. D.; Nguyen, H., V; Nguyen, T., V</t>
  </si>
  <si>
    <t>Restoration of the Genus Paraunisaccoides Martin, 1973 (Digenea: Haploporidae) and Description of P. elegans n. sp. and Unisaccus halongi n. sp. from Mugilid Fish in Vietnam</t>
  </si>
  <si>
    <t>Haploporidae; Unisaccus; Paraunisaccoides; DNA sequence; 28S</t>
  </si>
  <si>
    <t>MOLECULAR ANALYSES; TREMATODA; ATRACTOTREMATIDAE; NICOLL; OPERON; REGION; GENERA</t>
  </si>
  <si>
    <t>We restore the genus Paraunisaccoides (Haploporidae), synonymised earlier with the genus Skrjabinolecithum. Adult worms, detected in Vietnamese mullet fish, were highly similar to trematodes described as P. lobolecithum via digestive and genital system structures and relative organ arrangement. Differences are expressed as absence and presence of pads on the hermaphrodite duct, respectively, and the disjunction of some metric parameter values, namely body, ovary and eggs. Ribosomal DNA sequences, based on the phylogenetic analysis of Haploporidae, indicates that new worms represent a sister clade to Unisaccus tonkini. Genetic divergence between new worms and Skrjabinolecithum species can be interpreted as intergeneric. Based on morphological and molecular data, we recognise Paraunisaccoides as a valid genus within Waretrematinae and worms from Vietnam as a new species of this genus, P. elegans n. sp. Other worms detected in Vietnamese mugilids are morphologically similar to representatives of Paraunisaccoides i Skrjabinolecithum. However, molecular-based phylogenetic analysis showed that these trematodes are closely related to Unisaccus tonkini; the genetic divergence between them is at the interspecific level, despite considerable differences in vitellarium structure as intergeneric character. Accepting the priority of molecular results, we include these new worms into the genus Unisaccus as new species, Unisaccus halongi n. sp.</t>
  </si>
  <si>
    <t>Pyrka, Ewa; Kanarek, Gerard; Gabrysiak, Julia; Jezewski, Witold; Cichy, Anna; Stanicka, Anna; Zbikowska, Elzbieta; Zalesny, Grzegorz; Hildebrand, Joanna</t>
  </si>
  <si>
    <t>Life history strategies of Cotylurus spp. Szidat, 1928 (Trematoda, Strigeidae) in the molecular era - Evolutionary consequences and implications for taxonomy</t>
  </si>
  <si>
    <t>Strigeidae; Snails; Metacercariae; Tetracotyle; Cotylurus</t>
  </si>
  <si>
    <t>LARVAL TREMATODES; PROSOBRANCH SNAILS; LAKE BIWA; DIVERSITY; PARASITES; SEMISULCOSPIRA; REVEALS; ECOLOGY; DIGENEA; CYCLE</t>
  </si>
  <si>
    <t>Species of Cotylurus Szidat, 1928 (Diplostomoidea: Strigeidae) are highly specialized digeneans that parasitize the gastrointestinal tract and bursa of Fabricius of water and wading birds. They have a three-host life cycle; the role of first intermediate host is played by pulmonate snails, while a wide range of water snails (both pulmonate and prosobranch) and leeches are reported as second intermediate hosts. Unfortunately, species richness, molecular diversity and phylogeny of metacercariae of Cotylurus spp. (tetracotyle) occurring in snails remain poorly understood. Thus, we have performed the parasitological and taxonomical examination of tetracotyles form freshwater snails from Poland, supplemented with adult Strigeidae specimens sampled from water birds. In this study we report our use of recently obtained sequences of two molecular markers (28S nuclear large ribosomal subunit gene (28S rDNA) and the cytochrome c oxidase subunit 1 (CO1) fragment), supplemented by results of a method of species delimitation (GMYC) and haplotype analysis to analyse some aspects of the ecology, taxonomy, and phylogeny of members of the genus Cotylurus. The provided phylogenetic reconstructions discovered unexpectedly high molecular diversity within Cotylurus occurring in snails, with clearly expressed evidence of cryptic diversity and the existence of several novel-species lineages. The obtained results revealed the polyphyletic character of C. syrius Dubois, 1934 (with three separate molecular species-level lineages) and C. cornutus (Rudolphi, 1809) Szidat, 1928 (with four separate molecular species-level lineages). Moreover, we demonstrated the existence of two divergent phylogenetical and ecological lineages within Cotylurus (one using leeches and other snails as second intermediate hosts), differing significantly in their life history strategies.</t>
  </si>
  <si>
    <t>Chomchoei, N.; Backeljau, T.; Segers, B.; Wongsawad, C.; Butboonchoo, P.; Nantarat, N.</t>
  </si>
  <si>
    <t>Morphological and molecular characterization of larval trematodes infecting the assassin snail genus Anentome in Thailand</t>
  </si>
  <si>
    <t>Nassariidae; cercariae; metacercariae; phylogenetic tree; species delimitation</t>
  </si>
  <si>
    <t>FRESH-WATER SNAILS; ECHINOSTOMA-REVOLUTUM; SPECIES DELIMITATION; CENTRAL QUEENSLAND; CERCARIAL STAGE; CHIANG-MAI; IDENTIFICATION; DIGENEA; EPIDEMIOLOGY; NASSARIIDAE</t>
  </si>
  <si>
    <t>The assassin snail genus Anentome is widespread in Southeast Asia, and is distributed all over the world via the aquarium trade. One species of genus Anentome, Anentome helena, is known to act as intermediate host of parasitic trematodes. This study investigates the taxonomic diversity of larval trematodes infecting A. helena and Anentome wykoffi in Thailand. Larval trematodes were identified by combining morphological and DNA sequence data (cytochrome c oxidase I and internal transcribed spacer 2). Species delimitation methods were used to explore larval trematode species boundaries. A total of 1107 specimens of Anentome sp. were collected from 25 localities in Thailand. Sixty-two specimens of A. helena (n = 33) and A. wykoffi (n = 29) were infected by zoogonid cercariae, heterophyid metacercariae and echinostome metacercariae, with an overall prevalence of 5.6% (62/1107) and population-level prevalences in the range of 0.0-22.3%. DNA sequence data confirmed that the larval trematodes belong to the families Echinostomatidae, Heterophyidae and Zoogonidae. As such, this is the first report of zoogonid cercariae and heterophyid metacercariae in A. helena, and echinostome metacercariae in A. wykoffi. Moreover, this study provides evidence of tentative species-level differentiation between Thai Echinostoma sp. and Cambodian Echinostoma mekongi, as well as within Echinostoma caproni, Echinostoma trivolvis and Echinostoma revolutum.</t>
  </si>
  <si>
    <t>Javanmard, Ehsan; Rahimi, Hanieh Mohammad; Nemati, Sara; Jevinani, Sara Soleimani; Mirjalali, Hamed</t>
  </si>
  <si>
    <t>Molecular analysis of internal transcribed spacer 2 of Dicrocoelium dendriticum isolated from cattle, sheep, and goat in Iran</t>
  </si>
  <si>
    <t>Dicrocoelium dendriticum; Livestock; ITS; Molecular analysis; Network analysis</t>
  </si>
  <si>
    <t>RIBOSOMAL DNA; CALICOPHORON-DAUBNEYI; HUMAN INFECTION; MITOCHONDRIAL; TREMATODA; CHINA; ITS-2; IDENTIFICATION; CHINENSIS; RUMINANTS</t>
  </si>
  <si>
    <t>Background Dicrocoelium dendriticum is a broadly distributed zoonotic helminth, which is mainly reported from domesticated and wild ruminants. There is little data covering the molecular features of this trematode; therefore, current study aimed to molecularly analyze D. dendriticum in livestock. Methods Totally, 23 samples of D. dendriticum were collected from cattle, sheep, and goat from Ilam, Lorestan, and Khuzestan, three west and south-west provinces of Iran from February to August 2018. After genomic DNA extraction, the internal transcribed spacer (ITS) 2 fragment was amplified and sequenced in samples. To investigate genetic variations through the ITS 2 fragment of obtained D. dendriticum, phylogenetic tree and network analysis were employed. Results All 23 samples were successfully amplified and sequenced. Phylogenetic tree showed that our samples were clearly grouped in a clade together with reference sequences. There was no grouping based on either geographical regions or hosts. Network analysis confirmed the phylogenetic findings and showed the presence of nine distinct haplotypes, while our samples together most of sequences, which were previously submitted to the GenBank, were grouped in the Hap1. Conclusions Our findings indicated that although ITS 2 fragment discriminate D. dendriticum, this fragment is not suitable to study intra-species genetic variations. Therefore, exploring and describing new genetic markers could be more appropriate to provide new data about the genetic distribution of this trematode.</t>
  </si>
  <si>
    <t>intraspecific genetic variation</t>
  </si>
  <si>
    <t>BMC Vet. Res.</t>
  </si>
  <si>
    <t>Lozano-Cobo, Horacio; Oceguera-Figueroa, Alejandro; Silva-Segundo, Claudia A.; Robinson, Carlos J.; Gomez-Gutierrez, Jaime</t>
  </si>
  <si>
    <t>Finding a needle in a haystack: larval stages of Didymozoidae (Trematoda: Digenea) parasitizing marine zooplankton</t>
  </si>
  <si>
    <t>Rediae; Cystophorous cercariae; Metacercariae; Carnivorous zooplankton; Cox1; Gulf of California</t>
  </si>
  <si>
    <t>INTERNAL TRANSCRIBED SPACER; CYSTOPHOROUS CERCARIA; SPECIES ASSEMBLAGES; CHAETOGNATH; BAY; PLATYHELMINTHES; METACERCARIA; TORTICAECUM; PHYLOGENY</t>
  </si>
  <si>
    <t>Larval didymozoids (Trematoda: Digenea) were discovered parasitizing the hemocoel of the heteropod Firoloida desmarestia (redia mean intensity = 13) and the chaetognaths Flaccisagitta enflata and Flaccisagitta hexaptera (metacercaria mean intensity = 1) during a 2014-2016 systematic study of parasites of zooplankton collected in the central and southern regions of the Gulf of California, Mexico. Didymozoid infection route during the early life cycle was inferred combining morphological (light microscopy) and molecular (mitochondrial cytochrome c oxidase subunit I gene, cox1) evidence. Didymozoid rediae parasitizing F. desmarestia were observed, just after field collection of the host, containing hundredths of completely developed cystophorous cercariae, releasing them though the birth pore at approximately one cercaria every 12 s. Cercariae lost their tails developing into a 'young metacercaria' in 1 d at 22 degrees C without need of an intermediate host. Molecular analysis of cox1 showed that rediae found in F. desmarestia belong to two distinct didymozoid species (Didymozoidae sp. 1 and sp. 2). Metacercariae parasitizing chaetognaths were morphologically identified as Didymozoidae type Monilicaecum and cox1 sequences showed that metacercariae of chaetognaths matched with these two Didymozoidae sp. 1, and sp. 2 species found parasitizing F. desmarestia, plus a third distinct Didymozoidae sp. 3. These are the first DNA sequences of cox1 gene from didymozoid larvae for any zooplankton taxonomic group in the world. We concluded that F. desmarestia is the first intermediate host of rediae and cercariae, and the chaetognaths are the second intermediate hosts where non-encysted metacercariae were found. The definitive host is still unknown because cox1 sequences of present study did not genetically match with any available cox1 sequence of adult didymozoid. Our results demonstrate a potential overlap in the distribution of two carnivorous zooplankton taxonomic groups that are intermediate hosts of didymozoids in the pelagic habitat. The didymozoid specimens were not identified to species level because any of the cox1 sequences generated here matched with the sequences of adult didymozoids currently available in GenBank and Bold System databases. This study provides baseline information for the future morphological and molecular understanding of the Didymozoidae larvae that has been previously based on the recognition of the 12 known morphotypes.</t>
  </si>
  <si>
    <t>Jithila, P. J.; Atopkin, D. M.; Prasadan, P. K.</t>
  </si>
  <si>
    <t>Chelatrematidae n. fam., a new family of digenetic trematodes from the South Western Ghats, India, erected on the basis of morphological and molecular studies</t>
  </si>
  <si>
    <t>Chelatrema; Chelatrematidae; phylogenetic analysis; 28s rdna; India</t>
  </si>
  <si>
    <t>28S RIBOSOMAL-RNA; SP-NOV DIGENEA; PHYLOGENETIC-RELATIONSHIPS; PARACREPTOTREMATINA-LIMI; ALLOCREADIIDAE TREMATODA; SYSTEMATIC POSITION; LYPEROSOMUM LOOSS; SPECIES-DIVERSITY; PARTIAL SEQUENCES; HOST-SPECIFICITY</t>
  </si>
  <si>
    <t>On the basis of the morphological characterization of Chelatrema neilgherriensis Manjula &amp; Janardanan, 2006 recovered from the freshwater fish Barilius gatensis (Valenciennes, 1844) in the Wayanad region of the Western Ghats, the diagnostic features of the genus Chelatrema Gupta &amp; Kumari, 1973 have been modified. Based on the phylogenetic analysis of C. neilgherriensis and comparative morphology studies relative to members of other families of Gorgoderoidea Looss, 1901, this genus is placed in a new family Chelatrematidae n. fam. The studies revealed the molecular and morphological closeness of Chelatrema with Paracreptatrematina limi Amin &amp; Myer, 1982, and the latter is transferred to this new family. Hence the new family Chelatrematidae n. fam. comprises the genera Chelatrema and Paracreptatrematina.</t>
  </si>
  <si>
    <t>Hernandez-Mena, D. I.; Cabanas-Granillo, J.; Medina-Hernandez, E.; Perez-Ponce de Leon, G.</t>
  </si>
  <si>
    <t>Discovery of a new species of Homalometron Stafford, 1904 (Digenea: Apocreadiidae) from the stripped mojarra, Eugerres plumieri in a coastal lagoon of the Gulf of Mexico</t>
  </si>
  <si>
    <t>Homalometron; Mexico; new species; Trematoda; phylogeny</t>
  </si>
  <si>
    <t>RIBOSOMAL DNA; TREMATODA; FISHES; PLATYHELMINTHES; ALLOCREADIIDAE; REDESCRIPTION; PHYLOGENY; PATAGONIA</t>
  </si>
  <si>
    <t>To date, 34 species of the genus Homalometron (Apocreadiidae) have been described; five of them in Mexican fresh or brackish water fish, whereas five have been reported as parasites of members of the fish family Gerreidae. While sampling wildlife vertebrates during a field course of parasitology at the Los Tuxtlas Biological Station (Instituto de Biologia, Universidad Nacional Autonoma de Mexico) in Veracruz, specimens of digeneans were collected from the intestine of the stripped mojarra, Eugerres plumeri in Sontecomapan Lagoon. Specimens were studied morphologically and molecularly, and we discovered that they represented a new species of Homalometron. The new species is morphologically like the other four congeners in having three pairs of well-developed oral papillae on the oral sucker: Homalometron elongatum; Homalometron lesliorum; Homalometron carapavae; and Homalometron papilliferum. Here, we describe the newly discovered species, increasing our understanding about the parasite diversity of brackish water fishes of Mexico.</t>
  </si>
  <si>
    <t>Theisen, Stefan; Neitemeier-Duventester, Xaver; Kleinertz, Sonja; Suthar, Jaydipbhai; Bray, Rodney A.; Unger, Patrick</t>
  </si>
  <si>
    <t>Allopodocotyle palmi sp. nov. and Prosorhynchus maternus Bray &amp; Justine, 2006 (Digenea: Opecoelidae &amp; Bucephalidae) from the Orange-Spotted Grouper Epinephelus coioides (Hamilton, 1822) off Bali, Indonesia, Described Using Modern Techniques</t>
  </si>
  <si>
    <t>ITS2 and 28S rDNA; Phylogeny indicator; Co-evolution; Stenoxenicity; Aquaculture; Hybrid; 3D confocal laser scanning microscopy (CLSM); 'Palm pattern'</t>
  </si>
  <si>
    <t>GREAT-BARRIER-REEF; MARINE FISHES; ALLOMETRIC GROWTH; LAMPUNG BAY; TREMATODES; SERRANIDAE; GENUS; PLATYHELMINTHES; PARASITES; PLAGIOPORINAE</t>
  </si>
  <si>
    <t>Background The most convincing species of Allopodocotyle Pritchard, 1966 (Digenea: Opecoelidae) are known overwhelmingly from groupers (Serranidae: Epinephelinae). Six species of Allopodocotyle have been reported, collectively, from species of Cromileptes Swainson, 1839, Epinephelus Bloch, 1793 and Plectropomus Oken, 1817. These are A. epinepheli (Yamaguti, 1942), A. heronensis Downie &amp; Cribb, 2011, A. manteri (Saoud &amp; Ramadan, 1984), A. mecopera (Manter, 1940), A. plectropomi (Manter, 1963) and A. serrani (Yamaguti, 1952). In addition, a not yet fully described and unnamed seventh species, morphologically and phylogenetically close to A. epinepheli, was isolated from the orange-spotted grouper Epinephelus coioides (Hamilton, 1822) off Bali, Indonesia in 2016. An eighth species, again from E. coioides off Bali is described herein. Methods Morphological and phylogenetic analyses justify the recognition of A. palmi sp. nov., which is also genetically different from the as yet unnamed congener from the same host and locality. For the first time, 3D confocal laser scanning microscopy was applied to study and distinguish Digenea taxonomically. We introduce the 'Palm pattern', a new simplified way to visualise morphometric differences of related digenean taxa. Results Allopodocotyle palmi sp. nov. is distinguished from its congeners that infect groupers by its elongate body with a size &gt; 2.7 mm and diagonal testes. The ovary is located mainly, and the anterior testis completely, in the posterior half of the body; the uterine coils are in the fourth eighth of the body. The cirrus-sac is 0.75-1.4 (1.1) mm long, its posterior extremity is well separated from the anterior extent of the vitelline fields, just reaching the anterior border of uterine coils. In addition, Prosorhynchus maternus Bray &amp; Justine, 2006 (Bucephalidae) was isolated from E. coioides, representing the first record in Indonesia and the third record for this fish species. Conclusion The biodiversity research in Indonesia is enhanced with a new species description based on modern and newly applied techniques.</t>
  </si>
  <si>
    <t>Womble, Matthew R.; Bullard, Stephen A.</t>
  </si>
  <si>
    <t>AZYGIID PARASITES OF NORTH AMERICAN ENDEMIC PLEUROCERIDS AND CENTRARCHIDS: REVISION OF LEUCERUTHRUS MARSHALL AND GILBERT, 1905 (DIGENEA: AZYGIIDAE), DESCRIPTION OF TWO NEW SPECIES, AND PHYLOGENETIC ANALYSIS</t>
  </si>
  <si>
    <t>Trematodes; Azygiidae; Bass; Phylogeny; Taxonomy</t>
  </si>
  <si>
    <t>FRESH-WATER FISHES; LIFE-CYCLE; TREMATODA AZYGIIDAE; ELKHORN CREEK; REDESCRIPTION; CERCARIA; RIVER; LAKE; USA</t>
  </si>
  <si>
    <t>We revise monotypic Leuceruthrus Marshall and Gilbert, 1905 (Azygiidae Luhe, 1909) by emending its generic diagnosis, redescribing its type species (Leuceruthrus micropteri Marshall and Gilbert, 1905), reassigning 2 species (Leuceruthrus stephanocauda [Faust, 1921] n. comb., Leuceruthrus ocalana [Smith, 1935] n. comb.), describing 2 new congeners (Leuceruthrus ksepkai n. sp. and Leuceruthrus blaisei n. sp.), and providing a phylogenetic analysis based on the internal transcribed spacer 2 (ITS2). Leuceruthrus is unique by having oblique preovarian testes, a vitellarium that does not extend anteriad into the forebody, and a uterus that is intercecal and between the ovary and ventral sucker. We describe the cercaria of Leuceruthrus cf. stephanocauda from cercariae shed from Elimia cf. carinifera and Elimia cf. modesta from Big Canoe Creek, Alabama. Leuceruthrus ksepkai n. sp. is described from cercariae shed from rasp elimia, Elimia floridensis (Reeve, 1860) from Holmes Creek, Florida, and Elimia sp. 1 from the Chocktawhatchee River, Florida. It differs from its congeners by the combination of having broadly rounded furcae with slight marginal pigmentation in live cercariae, no spines on the tail stem, distinct anterior and posterior ridges that flank the tail stem portion accommodating the withdrawn distome, minute protuberances occupying the lateral margin of the tail stem for its entire length, and protuberances that encircle the anterior third of the posterior tail stem (immediately posterior to the tail stem portion containing the withdrawn distome). Leuceruthrus blaisei n. sp. infects Elimia sp. and is the only known congener having proportionally small furcae (. tail stem maximum width) with a nipple-like distal projection and numerous minute projections on the tail stem surface. Our phylogenetic analysis included all of our new sequences plus all publicly available ITS2 sequences for Leuceruthrus spp. and Proteromera spp., and supported the monophyly of Leuceruthrus. It recovered L. ksepkai and L. cf. ksepkai in a polytomy, and Leuceruthrus blaisei as monophyletic (identical sequences), with L. micropteri and L. cf. stephanocauda recovered as sister taxa. The present study comprises the first systematic treatment of Leuceruthrus in over a century, the first description of a new species of Leuceruthrus in 117 yr, and the first taxonomic characterization of a species of Leuceruthrus from the Mobile River Basin. It also increases the number of accepted congeners from 1 to 5 and provides new host records (E. cf. carinifera and E. floridensis) for Leuceruthrus spp.</t>
  </si>
  <si>
    <t>Krupenko, D.; Kremnev, G.; Skobkina, O.; Gonchar, A.; Uryadova, A.; Miroliubov, A.</t>
  </si>
  <si>
    <t>Lecithaster (Lecithasteridae, Digenea) in the White Sea: an unnoticed guest from the Pacific?</t>
  </si>
  <si>
    <t>Digenea; Hemiuroidea; Lecithasteridae; fish parasites; life cycles; morphological variability; 28S; ITS2; cercariae; White Sea</t>
  </si>
  <si>
    <t>LIFE-HISTORY; MORPHOLOGY; SALMON; ONCORHYNCHUS; PHYLOGENY; TREMATODA; PARASITES; TROUT; LOOSS; FISH</t>
  </si>
  <si>
    <t>Morphological discrimination of species is problematic in many digenean taxa. Parasites of marine fish from the genus Lecithaster Luhe, 1901 are a good example of this. Our goal was to understand which species of Lecithaster infect fish in the White Sea, and reveal their life cycles. We collected specimens of maritae from nine fish species, analysed their morphology and sequenced 28S ribosomal DNA and internal transcribed spacer 2 (ITS2). Contrary to previous accounts, all of them belong to a single species, Lecithaster salmonis Yamaguti, 1934, which was previously only recorded from the Pacific. Morphologically, our maritae specimens were highly variable, sharing characters of L. salmonis, Lecithaster confusus Odhner, 1905 and Lecithaster gibbosus (Rudolphi, 1802) Luhe, 1901. This variability did not correlate with the moderate differences in ITS2 among the specimens, and neither did the fish host species. Members of the subfamily Salmoninae appear to be the best suited definitive hosts, judging from the intensity rates. The intermediate hosts were also discovered: the first is Cryptonatica affinis (Gmelin, 1791) and the second are planktonic copepods. These lifecycle data from the White Sea are consistent with L. salmonis species identification and with the distribution of this species in the North Pacific. The geographical range of L. salmonis seems to be interrupted, and we discuss possible ways of L. salmonis expansion.</t>
  </si>
  <si>
    <t>Huston, Daniel C.; Cutmore, Scott C.; Cribb, Thomas H.</t>
  </si>
  <si>
    <t>Enenterum kyphosi Yamaguti, 1970 and Enenterum petrae n. sp. (Digenea: Enenteridae) from kyphosid fishes (Centrarchiformes: Kyphosidae) collected in marine waters off eastern Australia</t>
  </si>
  <si>
    <t>Lepocreadioidea; Kyphosus; GreatBarrierReef; Queensland; niche-partitioning; morphological specialisation; scanning electron microscopy; phylogenetics</t>
  </si>
  <si>
    <t>GREAT-BARRIER-REEF; PHYLOGENETIC ANALYSIS; TREMATODES; LEPOCREADIOIDEA; PLATYHELMINTHES; CLASSIFICATION; PARASITES; WORLD; GENUS</t>
  </si>
  <si>
    <t>Species of the digenean genus Enenterum Linton, 1910 (Lepocreadioidea: Enenteridae) are characterised primarily by their elaborate oral suckers, which are divided into varying numbers of anteriorly directed lobes, and their host-restriction to herbivorous marine fishes of the family Kyphosidae. We describe Enenterum petrae n. sp. from the brassy chub Kyphosus vaigiensis (Quoy &amp; Gaimard) collected off Lizard Island, Great Barrier Reef, Queensland, Australia. Enenterum petrae n. sp. is readily differentiated from congeners by its unique oral sucker morphology, in having a minute pharynx, and the combination of a genital cap and accessory sucker. We also provide the first record of Enenterum kyphosi Yamaguti, 1970 from Australia based on material obtained from the blue sea chub Kyphosus cinerascens (Forssk??l) collected off Lizard Island and North Stradbroke Island, Queensland. Morphologically, our specimens of E. kyphosi agree closely with descriptions of this species from Hawaii and South Africa, and despite lack of molecular data from outside of Australian waters, we consider all three reports to represent a single, widespread species. The first ITS2 and COI mtDNA gene sequences for species of Enenterum are provided and molecular phylogenetic analyses of 28S rDNA gene sequences place these species in a strongly-supported clade with the type-species of the genus, Enenterum aureum Linton, 1910. The oral suckers of both E. kyphosi and E. petrae n. sp. can be interpreted as having varying numbers of lobes depending on the particular specimen and how the division between lobes is defined. Scanning electron microscopical images improves understanding of the morphology of the enenterid oral sucker, and permits speculation regarding the evolutionary history leading to its specialisation in this lineage.</t>
  </si>
  <si>
    <t>Zootaxa</t>
  </si>
  <si>
    <t>Barton, Diane P.; Zhu, Xiaocheng; Nuhoglu, Alara; Pearce, Luke; McLellan, Matthew; Shamsi, Shokoofeh</t>
  </si>
  <si>
    <t>Parasites of Selected Freshwater Snails in the Eastern Murray Darling Basin, Australia</t>
  </si>
  <si>
    <t>Trematoda; parasites; freshwater; snails; Murray Darling Basin; life cycle; environment health; invertebrates</t>
  </si>
  <si>
    <t>CORMORANT PHALACROCORAX-AURITUS; 1909 DIGENEA ECHINOSTOMATIDAE; CHELODINA-RUGOSA PLEURODIRA; CHOANOCOTYLE JUE SUE; LONG-NECKED TURTLE; N. SP DIGENEA; PHYLOGENETIC-RELATIONSHIPS; GENETIC-CHARACTERIZATION; DREPANOCEPHALUS DIETZ; MOLLUSCA PLANORBIDAE</t>
  </si>
  <si>
    <t>Aquatic snails serve an important role in the ecosystem. They also play an essential role in the life cycle of many parasites as hosts and may pose risks to animal and human health. In Australia, the role of snails in the transmission of parasites of livestock is well studied. However, despite the country's unique biodiversity and wildlife, little is known about the role of snails in the transmission and survival of parasites in other ecosystems, including aquatic and aquaculture systems. This study aimed to determine the occurrence of parasites in freshwater snails in the eastern Murray Darling Basin. A total of 275 snails were collected from various localities, including aquaculture fishery ponds and natural creeks during the summer and autumn months in the southern hemisphere. Three different species of freshwater snails, all common to the area, were found, including Bullastra lessoni (n = 11), Isidorella hainesii (n = 157), and Haitia acuta (n = 107), of which 9.1%, 1.3%, and 4.7%, respectively, were found to be harboring various developmental stages of Trematoda. No other parasite was found in the examined snails. Parasites were identified as Choanocotyle hobbsi, Plagiorchis sp. and Petasiger sp. based on the sequences of their ITS2, 18S, and 28S ribosomal DNA region. Herein, we report a native parasite Choanocotyle hobbsi in an introduced snail, Haitia acuta, from both natural and aquaculture ponds. As there are no genetic sequences for adult specimens of Petasiger spp. and Plagiorchis spp. collected in Australia for comparison, whether the specimens collected in this study are the larval stage of one of the previously described species or are a new, undescribed species cannot yet be determined. Our results also suggest snails collected from aquaculture ponds may be infected with considerably more parasites.</t>
  </si>
  <si>
    <t>Int. J. Environ. Res. Public Health</t>
  </si>
  <si>
    <t>Edgar, Megan R.; Hanington, Patrick C.; Lu, Robert; Proctor, Heather; Zurawell, Ron; Kimmel, Nicole; Poesch, Mark S.</t>
  </si>
  <si>
    <t>The first documented occurrence and life history characteristics of the Chinese mystery snail, Cipangopaludina chinensis (Gray, 1834) (Mollusca: Viviparidae), in Alberta, Canada</t>
  </si>
  <si>
    <t>aquatic invasive species; introduced species; non-native species; Bellamya chinensis; ecological integrity; eDNA; digenean trematodes</t>
  </si>
  <si>
    <t>BELLAMYA-CHINENSIS; NORTH-AMERICA; GASTROPODA; INVADERS; HOST</t>
  </si>
  <si>
    <t>The Chinese mystery snail Cipangopaludina chinensis (Gray, 1834), a species native to Asia, is documented for the first time in Alberta, Canada, in McGregor Lake Reservoir in 2019. Here, we describe the initial finding of C. chinensis in Alberta, Canada, and biological information that may aid management efforts. Collected specimens were confirmed as C. chinensis through DNA barcoding. Analysis of growth rate, fecundity, and infection by digenean trematodes was assessed. It is unknown how C. chinensis arrived in Alberta. However, this species??? ability to withstand environmental stressors, such as desiccation, facilitates overland and long-distance transport via recreationists or deliberate release of C. chinensis into waterbodies. Snails collected from McGregor Lake Reservoir matched with GenBank results for C. chinensis from Korea. Analysis of digenean trematodes revealed that the population in McGregor Lake are not infected, as there were no cercariae present after 24 hours. Growth assessment over a period of 60 weeks revealed that shell length growth quickly outpaces growth in shell width. Upon emergence, C. chinensis are larger than many native snail species. The expansion of C. chinensis into Alberta poses potential negative consequences, such as decreased native snail biomass, increased nitrogen to phosphorus ratios, and additive impacts when paired with other invasive species.</t>
  </si>
  <si>
    <t>Kalinina, Kristina A.; Tatonova, Yulia V.; Besprozvannykh, Vladimir V.</t>
  </si>
  <si>
    <t>New species of Psilotrema and Sphaeridiotrema (Psilostomidae Odhner, 1913) in the east Asian region: Morphology of developmental stages and genetic data</t>
  </si>
  <si>
    <t>Psilotrema; Sphaeridiotrema; Psilostomatidae; Russia; Vietnam</t>
  </si>
  <si>
    <t>MAXIMUM-LIKELIHOOD; LIFE-HISTORY; DIGENEA; TREMATODA; INFECTION; PATTERNS; GLOBULUS; LOOSS; DNA</t>
  </si>
  <si>
    <t>Morphological and genetic data have been obtained for five new East Asian species of the Psilostomatidae. The life cycle of Psilotrema limosum n. sp. was carried out using Parafossarulus manchouricus as the first intermediate host. Compared with the East Asian species of the genus, these worms differ in morphometric characters in both the cercarial and adult stages. Its validity was also confirmed by the 28S rRNA gene data. Data on the life cycle and morphology of developmental stages of Sphaeridiotrema ussuriensis n. sp. and Sphaeridiotrema aziaticus n. sp. were also obtained. Cercariae of these species are found in Parafossarulus and Boreoelona snails, respectively. Sphaeridiotrema ussuriensis n. sp., like Sphaeridiotrema monorchis in China, has one testis, while S. aziaticus n. sp. has two testes. In addition, S. monorchis from Vietnam and Sphaeridiotrema spinoacetabulum from the Russian southern Far East are justified as belonging to the new species named Sphaeridiotrema vietnamensis n. sp. and Sphaeridiotrema pyriforme n. sp., respectively. This proposition is based on the morphology of developmental stages, the list of the first intermediate hosts and the 28S rRNA gene data. Analysis of the phylogenetic re-lationships within Psilostomatidae revealed three clusters, including taxa with different life cycles strategies. Sphaeridiotrema was also divided into two groups, which combine species according to their intermediate hosts and geographical localisation.</t>
  </si>
  <si>
    <t>Sokolov, S. G.; Shchenkov, S., V; Gordeev, I. I.</t>
  </si>
  <si>
    <t>Phylogenetic Assessment of Two Antarctic Representatives of Paralepidapedon Shimazu &amp; Shimura, 1984 (Trematoda: Lepidapedidae)</t>
  </si>
  <si>
    <t>Lepocreadioidea; Lepidapedon; Macrourus; caecum; uroproct; parasites</t>
  </si>
  <si>
    <t>LEPOCREADIIDAE DIGENEA; GENUS PARALEPIDAPEDON; SEQUENCE ALIGNMENT; NORTHEAST ATLANTIC; SEA; FISHES; PARASITES; STAFFORD; PLATYHELMINTHES; MACROURIDAE</t>
  </si>
  <si>
    <t>The genus Paralepidapedon Shimazu &amp; Shimura, 1984 unites lepidapedid trematodes with a uroproct, intercaecal and postbifurcal positions of the common genital pore, and an intestinal bifurcation located at a significant distance from the ventral sucker. Species of this genus are divided into two groups according to presence/absence of the membranous sac around the external seminal vesicle and adjacent prostatic cells in adults. We found two trematode species morphologically corresponding to the group of Paralepidapedon spp. with the membranous sac in the gadiform fish Macrourus whitsoni (Regan, 1913) from the Ross Sea (Antarctic). These trematodes were initially assigned to Paralepidapedon sp. 1 and Paralepidapedon sp. 2. Phylogenetic analyses based on 28S rRNA gene partial sequences resolved phylogenetic relationships of these trematodes within the Lepidapedon clade. Paralepidapedon sp. 1 was also grouped with Lepidapedon spp. based on the nd1 gene analysis. These data are unexpected, since blind-ending caeca are typical of Lepidapedon spp. Phylogenetic analyses also confirmed the paraphyly of the genus Neolepidapedon Manter, 1954. Based on our data, we hypothesise that only species without the membranous sac are the members of the genus Paralepidapedon, while species with this structure should be moved to the genus Lepidapedon.</t>
  </si>
  <si>
    <t>28S ND1</t>
  </si>
  <si>
    <t>Russ. J. Mar. Biol.</t>
  </si>
  <si>
    <t>Martorelli, S. R.; Montes, M. M.; Barneche, J.; Cardarella, G. Reig; Curran, S. S.</t>
  </si>
  <si>
    <t>Saccocoelioides kirchneri n. sp. (Digenea: Haploporidae) from the killifish Cnesterodon decemmaculatus (Cyprinodontiformes: Poeciliidae) from Argentina, morphological and molecular description</t>
  </si>
  <si>
    <t>Saccocoelioides; Haploporidae; La Plata; Argentina; Cnesterodon; genetics; morphology</t>
  </si>
  <si>
    <t>LIFE-HISTORY; HETEROPHYID TREMATODES; JENYNSIA-MULTIDENTATA; PHYLOGENETIC ANALYSIS; NEOTROPICAL REGION; PLATYHELMINTHES; CHOICE</t>
  </si>
  <si>
    <t>This paper presents a new haploporid digenean that expands the number of species of Saccoccoelioides to 27. The new species, Saccocoelioides kirchneri n. sp. was collected from the intestine of Cnesterodon decemmaculatus (Poeciliidae: Cyprinodontiformes) from Lago del Bosque, La Plata, Argentina. The new species possesses the diagnostic features for Saccocoelioides: a sac like ceca; the vitellarium confined in two irregular groups of follicles distributed between the ventral sucker and the anterior margin of the testis; and a uterus confined largely in the hind-body, but encroaching into the range of the ventral sucker. The new species is differentiated from the 26 congeners by the body size, pharynx size, ventral sucker size, posterior extent of ceca, posterior extent of uterus and egg size. S. kirchneri n. sp. also is supported by the molecular analysis.</t>
  </si>
  <si>
    <t>Mele, Salvatore; De Benedetto, Giovanni; Giannetto, Alessia; Riolo, Kristian; Oliva, Sabrina; Renones, Olga; Garippa, Giovanni; Merella, Paolo; Gaglio, Gabriella</t>
  </si>
  <si>
    <t>Morphological and molecular study of Didymodiclinus marginati n. sp. (Trematoda: Didymozoidae) gill parasite of Epinephelus marginatus from the central and western Mediterranean Sea</t>
  </si>
  <si>
    <t>Didymoclinidae; didymozoid; dusky grouper; gill parasite; trematode</t>
  </si>
  <si>
    <t>GONAPODASMIUS-EPINEPHELI; DIGENEA; PHYLOGENY; INFERENCE; ECOLOGY; GROUPER</t>
  </si>
  <si>
    <t>The current study provides a morphological and molecular characterization of a new species of Didymodiclinus (Trematoda: Didymozoidae) infecting the dusky grouper, Epinephelus marginatus (Teleostei: Serranidae) from the Mediterranean Sea. A total of 279 dusky grouper specimens were examined for didymozoid gill parasites from the Mediterranean Sea between 1998 and 2020. New species differs from the most similar congeneric species by the rudiments of female reproductive organs in functional male specimens, and the seminal receptacle, Mehlis gland and accessory gland cells in functional female specimens, not observed in Didymodiclinus branchialis (Yamaguti, 1970), Didymodiclinus epinepheli (Abdul-Salam, Sreelatha and Farah, 1990) and Didymodiclinus pad ficus (Yamaguti, 1938), respectively. These species are also characterized by their different hosts and location within the host tissues, being from other geographical localities. Moreover, this is the first species reported in E. marginatus from the central and western Mediterranean Sea. Genetic analyses were performed on partial 28S and partial internal transcribed spacer-2 ribosomal RNA regions and the mitochondrial cytochrome oxidase 1 (cox1) gene by polymerase chain reaction. Comparison of genetic sequences of Didymodiclinus marginati n. sp. with the available deposited sequences of 28S revealed that the new isolates cluster with several unidentified didymozoids and groups as a sister dade of the Nematobothrinae subfamily. Moreover, 28S and cox1 phylogenetic trees evidenced that Didymodiclinae is well separated from Didymozoinae and other gonochoric didymozoids. Following both morphological and genetic results, a key of identification for the genus Didymodidinus is proposed.</t>
  </si>
  <si>
    <t>Zeng, Fanyuan; Yi, Cun; Zhang, Wei; Cheng, Shaoyun; Sun, Chengsong; Luo, Fang; Feng, Zheng; Hu, Wei</t>
  </si>
  <si>
    <t>A new ferritin SjFer0 affecting the growth and development of Schistosoma japonicum</t>
  </si>
  <si>
    <t>Ferritin; Schistosoma japonicum; Growth and development; RNA interference</t>
  </si>
  <si>
    <t>LACKING TRANSFERRIN RECEPTOR; MUSCLE LIM PROTEIN; METAL-TRANSPORTER; IRON HOMEOSTASIS; BRUGIA-MALAYI; MANSONI; EXPRESSION; MICE; IDENTIFICATION; FERROPTOSIS</t>
  </si>
  <si>
    <t>Background: Schistosomiasis, an acute and chronic parasitic disease, causes substantial morbidity and mortality in tropical and subtropical regions of the world. Iron is an essential constituent of numerous macromolecules involving in important cellular reactions in virtually all organisms. Trematodes of the genus Schistosoma live in iron-rich blood, feed on red blood cells and store abundant iron in vitelline cells. Ferritins are multi-meric proteins that store iron inside cells. Three ferritin isoforms in Schistosoma japonicum are known, namely SjFer0, SjFer1 and SjFer2; however, their impact on the growth and development of the parasites is still unknown. In this study we report on and characterize the ferritins in S. japonicum. Methods: A phylogenetic tree of the SjFer0, SjFerl and SjFer2 genes was constructed to show the evolutionary relationship among species of genus Schistosoma. RNA interference in vivo was used to investigate the impact of SjFer0 on schistosome growth and development. Immunofluorescence assay was applied to localize the expression of the ferritins. RNA-sequencing was performed to characterize the iron transport profile after RNA interference. Results: SjFer0 was found to have low similarity with SjFer1 and SjFer2 and contain an additional signal peptide sequence. Phylogenetic analysis revealed that SjFer0 can only cluster with some ferritins of other trematodes and tapeworms, suggesting that this ferritin branch might be unique to these parasites. RNA interference in vivo showed that SjFer0 significantly affected the growth and development of schistosomula but did not affect egg production of adult female worms. SjFer1 and SjFer2 had no significant impact on growth and development. The immunofluorescence study showed that SjFer0 was widely expressed in the somatic cells and vitelline glands but not in the testicle or ovary. RNA-sequencing indicated that, in female, the ion transport process and calcium ion binding function were downregulated after SjFer0 RNA interference. Among the differentially downregulated genes, Sj-cpi-2, annexin and insulin-like growth factor-binding protein may be accounted for the suppression of schistosome growth and development. Conclusions: The results indicate that SjFer0 affects the growth and development of schistosomula but does not affect egg production of adult female worms. SjFer0 can rescue the growth of the fet3fet4 double mutant Saccharomyces cerevisiae (strain DEY1453), suggesting being able to promote iron absorption. The RNA interference of SjFer0 inferred that the suppression of worm growth and development may via down-regulating Sj-cpi-2, annexin, and IGFBP.</t>
  </si>
  <si>
    <t>Parasites Vectors</t>
  </si>
  <si>
    <t>Shchenkov, Sergei, V; Sokolov, Sergey G.; Tsushko, Klara M.; Denisova, Sofia A.</t>
  </si>
  <si>
    <t>Is Gymnophallus Odhner, 1900 (Trematoda: Gymnophallidae) polyphyletic? A new hypothesis based on phylogenetic position of Gymnophallus deliciosus (Olsson, 1893)</t>
  </si>
  <si>
    <t>Gymnophallidae; White Sea; Phylogenetics</t>
  </si>
  <si>
    <t>LIFE-CYCLES; DIGENEA; PACIFIC; COAST</t>
  </si>
  <si>
    <t>Gymnophallus deliciosus is a type species of the genus Gymnophallus. We collected this trematode species from gallbladder of Larus argentatus caught in the White Sea (Kandalaksha Bay, Chupa Inlet) and obtained the sequences of its nuclear 18S and 28S rDNA genes. Our recently obtained phylogenetic data support a sister group relationship of this species with G. choledochus. However, other species of the genus Gymnophallus-G. australis (KM246854) and G. minutus (KM268111)-do not branch with the group G. choledochus + G. deliciosus or with each other. Our study revealed that the genus Gynmnophallus is probably a polyphyletic taxon, and the genus affiliation of its representatives should be re-examined in future.</t>
  </si>
  <si>
    <t>phylogenetics</t>
  </si>
  <si>
    <t>18S 28S</t>
  </si>
  <si>
    <t>da Silva, Richard D.; Benicio, Luana; Moreira, Juliana; Paschoal, Fabiano; Pereira, Felipe B.</t>
  </si>
  <si>
    <t>Parasite communities and their ecological implications: comparative approach on three sympatric clupeiform fish populations (Actinopterygii: Clupeiformes), off Rio de Janeiro, Brazil</t>
  </si>
  <si>
    <t>Parasite ecology; Community structure; Clupeidae; Engraulidae; South Atlantic Ocean; Metazoa</t>
  </si>
  <si>
    <t>SIMILARITY; PHYLOGENY; ROLES</t>
  </si>
  <si>
    <t>Fish parasite communities can be directly influenced by characteristics of host species. However, little is known about the host-parasite relationships in commercially important fish of the southeastern Atlantic. To address this knowledge gap, a comparative analysis of the parasite communities of three sympatric Clupeiformes was conducted. Cetengraulis edentulus (Engraulidae), Opisthonema oglinum (Clupeidae) and Sardinella brasiliensis (Clupeidae) were collected from an estuarine lagoon near Rio de Janeiro, Brazil. Prevalence, abundance and aggregation were estimated for infrapopulations; richness, diversity, evenness and dominance for infracommunities. The three component communities were compared using both quantitative and qualitative components. Canonical discriminant analysis was used to determine if a host population could be characterised by the component community of its parasites. Multivariate models revealed that host species, a proxy for diet and phylogenetic relationships, was the main factor influencing the composition of parasite infracommunities. Diet was found to be the main factor shaping the communities of endoparasites, in which digeneans were dominant and best indicator of host population. Ectoparasites (copepods, isopods and monogeneans) displayed strong host-specificity with some species restricted to a single host population. The similarity of the component communities of the two clupeid populations demonstrated the influence of host phylogeny. Parasite infracommunities exhibited low diversity and high dominance, with many taxa restricted to a single host species (specialists) and few occurring in more than one (generalists). Host phylogeny and by extension, diet, morphology and coevolution with parasites appear to be important factors in determining the host-parasite relationships of clupeiform fish in the southeastern Atlantic.</t>
  </si>
  <si>
    <t>Pakharukova, Maria Y.; Mordvinov, Viatcheslav A.</t>
  </si>
  <si>
    <t>Similarities and differences among the Opisthorchiidae liver flukes: insights from Opisthorchis felineus</t>
  </si>
  <si>
    <t>Cholangiocarcinoma; foodborne trematodes; liver flukes; Opisthorchis felineus</t>
  </si>
  <si>
    <t>CLONORCHIS-SINENSIS INFECTION; VIVERRINI INFECTION; INTRAEPITHELIAL NEOPLASIA; TREMATODE METACERCARIAE; THIOREDOXIN PEROXIDASE; RISK-FACTORS; CHOLANGIOCARCINOMA; ADULT; EPIDEMIOLOGY; EXPRESSION</t>
  </si>
  <si>
    <t>The foodborne liver trematode Opisthorchis felineus (Rivolta, 1884) is a member of the triad of phylogenetically related epidemiologically important Opisthorchiidae trematodes, which also includes O. viverrini (Poirier, 1886) and Clonorchis sinensis (Loos, 1907). Despite similarity in the life cycle, Opisthorchiidae liver flukes also have marked differences. Two species (O. viverrini and C. sinensis) are recognized as Group 1A biological carcinogens, whereas O. felineus belongs to Group 3A. In this review, we focus on these questions: Are there actual differences in carcinogenicity among these 3 liver fluke species? Is there an explanation for these differences? We provide a recent update of our knowledge on the liver fluke O. felineus and highlight its differences from O. viverrini and C. sinensis. In particular, we concentrate on differences in the climate of endemic areas, characteristics of the life cycle, the range of intermediate hosts, genomic and transcriptomic features of the pathogens, and clinical symptoms and morbidity of the infections in humans. The discussion of these questions can stimulate new developments in comparative studies on the pathogenicity of liver flukes and should help to identify species-specific features of opisthorchiasis and clonorchiasis pathogenesis.</t>
  </si>
  <si>
    <t>Faltynkova, Anna; Kudlai, Olena; Salganskiy, Oleksander O.; Korol, Eleonora M.; Kuzmina, Tetiana A.</t>
  </si>
  <si>
    <t>Trematodes from Antarctic teleost fishes off Argentine Islands, West Antarctica: molecular and morphological data</t>
  </si>
  <si>
    <t>1976 DIGENEA OPECOELIDAE; WEDDELL SEA; NEOLEBOURIA GIBSON; MACVICARIA GIBSON; LEPOCREADIIDAE DIGENEA; NOTOTHENIA-CORIICEPS; AKADEMIK VERNADSKY; NORTHEAST ATLANTIC; SPECIES RICHNESS; HOST-SPECIFICITY</t>
  </si>
  <si>
    <t>In 2014-2015 and 2019-2021, teleost fishes off Galindez Island (Antarctic Peninsula) were examined for trematodes. Combined morphological and molecular analyses revealed the presence of eight trematode species of four families (Hemiuridae, Lecithasteridae, Opecoelidae, Lepidapedidae) from five fish species. Only adult trematodes were found and all of them are Antarctic endemics with their congeners occurring on other continents. The hemiuroids, Elytrophalloides oatesi (Leiper &amp; Atkinson, 1914), Genolinea bowersi (Leiper &amp; Atkinson, 1914), and Lecithaster macrocotyle Szidat &amp; Graefe, 1967 belong to the most common Antarctic species and together with Lepidapedon garrardi (Leiper &amp; Atkinson, 1914) and Neolebouria georgiensis Gibson, 1976 they were recorded as the least host-specific parasites. The originally sub-Antarctic Neolepidapedon macquariensis Zdzitowiecki, 1993 is a new record for the Antarctic Peninsula and Parachaenichthys charcoti (Vaillant), is a new host record. Neolebouria terranovaensis Zdzitowiecki, Pisano &amp; Vacchi, 1993 is considered a synonym of N. georgiensis because of identical morphology and dimensions. The currently known phylogenetic relationships within the studied families are supported, including the polyphyly of Macvicaria Gibson &amp; Bray, 1982 with the future need to accommodate its Antarctic species in a new genus. The validity of M. georgiana (Kovaleva &amp; Gaevskaja, 1974) and M. magellanica Laskowski, Jezewski &amp; Zdzitowiecki, 2013 needs to be confirmed by further analyses. Genetic sequence data are still scarce from Antarctica, and more studies applying integrative taxonomic approaches and large-scale parasitological examinations of benthic invertebrates are needed to match sequences of larval stages to those of well-characterised adults and to elucidate trematode life-cycles.</t>
  </si>
  <si>
    <t>28S Cox1 ND1</t>
  </si>
  <si>
    <t>Simoes, R. O.; Chero, J. D.; Cruces, C. L.; Saez, G. M.; Maldonado, A., Jr.; Luque, J. L.</t>
  </si>
  <si>
    <t>A new species of Dermadena (Digenea: Lepocreadiidae) from the stone triggerfish Pseudobalistes naufragium (Tetraodontiformes: Balistidae) in the South American Pacific Ocean</t>
  </si>
  <si>
    <t>fish; Peru; phylogeny; scanning electron microscopy; trematoda</t>
  </si>
  <si>
    <t>The present paper describes a new species of Dermadena (Digenea) parasitizing Pseudobalistes naufragium in Puerto Pizarro, northern Peru, using light and scanning electronic microscopy (SEM). Additionally, molecular analysis was also performed to determine the phylogenetic affinities of Dermadena within the Lepocreadiidae. The new species is differentiated from Dermadena spatiosa, Dermadena stirlingi and Dermadena lactophrysi by presenting a curved and well-developed external seminal vesicle. Also, SEM revealed numerous dome-shaped tegument protuberances forming glandular papillae with transversal wrinkles arranged roughly in concentric rows around the acetabular region, varying in size from large at the middle of the body to small at the margin. In the molecular phylogeny, the new species formed a well-supported clade with sequences of species from the Lepocreadiidae, confirming that it belongs to this family.</t>
  </si>
  <si>
    <t>Louvard, Clarisse; Cutmore, Scott C.; Yong, Russell Q-Y; Dang, Cecile; Cribb, Thomas H.</t>
  </si>
  <si>
    <t>First elucidation of a didymozoid life cycle: Saccularina magnacetabula n. gen. n. sp. infecting an arcid bivalve</t>
  </si>
  <si>
    <t>Didymozoidae; Hemiuroidea; Life cycle; Bivalve; Phylogeny</t>
  </si>
  <si>
    <t>PHYLOGENETIC ANALYSIS; MOLLUSCA-BIVALVIA; SP TREMATODA; FISH HOSTS; SP DIGENEA; PLATYHELMINTHES; CERCARIA; HEMIURIDAE; METACERCARIA; MORPHOLOGY</t>
  </si>
  <si>
    <t>The first first-intermediate host for a species of Didymozoidae (Trematoda: Hemiuroidea), a bivalve of the family Arcidae, is identified using multi-loci molecular data. First intermediate, (likely) third intermediate, and adult stages of a new didymozoid taxon (Saccularina magnacetabula n. gen. n. sp.) from Moreton Bay, Queensland, Australia were collected from the Sydney cockle Anadara trapezia (Deshayes) (Arcoidea: Arcidae), Sillago sp. (Sillaginidae) and Elops hawaiensis Regan (Elopiformes: Elopidae), respectively, and genetically matched. Infections in A. trapezia were present as sporocysts and cystophorous cercariae, and infected tissue at the base of the gills. Morphologically, S. magnacetabula is distinctive relative to all other didymozoids in the combination of hermaphroditism, mate-pairing, filiform body shape, the presence of a ventral sucker, a single testis, and a saccular excretory vesicle at the posterior extremity. Molecular sequence data were generated for S. magnacetabula and 42 other putative didymozoid species to explore relationships within the Didymozoidae and Hemiuroidea. In molecular phylogenetic analyses of the 28S rDNA region, the new genus forms a clade with an undescribed taxon from the redthroat emperor, Lethrinus miniatus (Bloch &amp; Schneider) (Perciformes: Lethrinidae), from the Great Barrier Reef, and another uncharacterised taxon from E. hawaiensis. This clade is sister to a moderately wellsupported clade comprising all other didymozoid species for which sequences are available, including representatives of five of the six presently recognised subfamilies. The infection of a bivalve by a didymozoid is discussed in the context of the overwhelming use of gastropod molluscs as first intermediate hosts by the Hemiuroidea. (C) 2022 Australian Society for Parasitology. Published by Elsevier Ltd. All rights reserved.</t>
  </si>
  <si>
    <t>Conn, David Bruce; Swiderski, Zdzislaw; Giese, Elane G.; Miquel, Jordi</t>
  </si>
  <si>
    <t>ULTRASTRUCTURE OF EGG ENVELOPES AND EARLY EMBRYOS OF ROHDELLA AMAZONICA (TREMATODA: ASPIDOGASTREA) PARASITIC IN BANDED PUFFER FISH, COLOMESUS PSITTACUS</t>
  </si>
  <si>
    <t>Aspidogastrea; Egg; Embryogenesis; Embryonic envelope; Neoophora; Platyhelminthes; Vitellocyte</t>
  </si>
  <si>
    <t>GRAVID UTERUS; PLATYHELMINTHES; CESTODA; VITELLOGENESIS; MIRACIDIA</t>
  </si>
  <si>
    <t>Egg structure and early embryonic development of the aspidogastrean, Rohdella amazonica, a basal trematode, were studied by transmission electron microscopy (TEM) to gain insight into functional, developmental, and phylogenetic characteristics. Gravid worms were removed from the intestine of naturally infected banded puffer fish Colomesus psittacus, collected from the Bay of Marajo, Paracauari River (Para, Brazil) and processed by standard TEM methods. By the time of pronuclear fusion, the fertilized zygote was already enclosed in a thick, electron-dense pre-operculate eggshell and an underlying layer of vitellocytes that fused into a vitelline syncytium as they were still secreting their shell granules. When cleavage commenced, a small number of macromeres moved to the area just underneath the eggshell, where they fused to form a single syncytial embryonic envelope. Simultaneously, the smaller blastomeres continued to divide as they maintained contact with each other, but remained separate from the vitelline syncytium. Concurrent with these cellular changes, a thickened knob expanded at one pole of the eggshell and began to form an opercular suture. By the time the operculum was fully formed, the vitelline syncytium had mostly degenerated, while the smaller blastomeres had become cohesive as a single mass that preceded the differentiation and morphogenesis of the cotylocidium larva. The general pattern of cleavage and eggshell formation resembles that of other trematodes and polylecithal cestodes, but the single embryonic envelope has been reported only in a few basal taxa. The only other aspidogastrean studied in detail to date is very similar, indicating close phylogenetic affinity and conservatism within this basal neodermatan and neoophoran group.</t>
  </si>
  <si>
    <t>ULTRASTRUCTURE AND CYTOCHEMISTRY OF LATE EMBRYOS AND COTYLOCIDIUM LARVAE OF ROHDELLA AMAZONICA (TREMATODA: ASPIDOGASTREA), FROM THE TROPICAL ESTUARINE FISH, COLOMESUS PSITTACUS</t>
  </si>
  <si>
    <t>Embryo; Embryogenesis; Larvae; Larvigenesis; Morphogenesis; Neodermata</t>
  </si>
  <si>
    <t>BANDED PUFFER FISH; NICKERSON 1902 TREMATODA; FUNCTIONAL ULTRASTRUCTURE; INTRAUTERINE EGGS; FINE-STRUCTURE; CESTODA; PLATYHELMINTHES; TETRAODONTIDAE; GYROCOTYLIDEA; CONCHICOLA</t>
  </si>
  <si>
    <t>Developmental ultrastructure of late embryos and cotylocidium larval morphogenesis of Rohdella amazonica, an aspidogastrean parasite of fish, were studied to reveal the functional aspects of larvigenesis within the egg as well as phylogenetically relevant characteristics of the embryos and larvae in this basal trematode group. Gravid worms were removed from the intestine of naturally infected banded puffer fish Colomesus psittacus, collected from the Bay of Marajo', Paracauari River (Para, Brazil) and processed by standard methods of transmission electron microscopy (TEM) and cytochemistry. During late cleavage and rearrangement of the blastomeres, the vitelline syncytium that plays a role in eggshell formation and nutrient provision to the embryo completes its apoptotic degeneration as the embryonic mass grows substantially. Early larval morphogenesis involves cellular positioning that defines the anteroposterior polarity of the differentiating larva. Progressing through larvigenesis, the anterior end forms a muscular oral sucker surrounding the mouth, which leads inward into the pharynx and expanding digestive cavity. At the posterior end, a large disc forms as a precursor to the eventual ventral disc. The fully formed cotylocidium, still within the eggshell, is flexed ventrally, bringing the 2 poles into near juxtaposition. The neodermatan tegument with outwardly projecting small microvilli becomes fully formed, as myocytons, a protonephridial system, and 2 glandular regions occupy the body's interior. The ultrastructural features described here are very similar to those reported for Aspidogaster limacoides from fish and somewhat similar to those reported for Cotylogaster occidentalis from molluscs, but differ from the more diverse larvae of neodermatan taxa that have been studied more extensively.</t>
  </si>
  <si>
    <t>Vainutis, Konstantin S.; Voronova, Anastasia N.; Duscher, Georg G.; Shchelkanov, Egor M.; Shchelkanov, Mikhail Yu</t>
  </si>
  <si>
    <t>Origins, phylogenetic relationships and host-parasite interactions of Troglotrematoidea since the cretaceous</t>
  </si>
  <si>
    <t>Trematoda; Troglotrematidae; Troglotrema acutum; 285 rRNA gene; Phylogeny; Divergence times</t>
  </si>
  <si>
    <t>TREMATODA TROGLOTREMATIDAE; ACUTUM DIGENEA; RIBOSOMAL-RNA; PLATYHELMINTHES; DIVERGENCE; UTILITY; GENES; MELES</t>
  </si>
  <si>
    <t>In the current study, we raise the issue concerning origins and historical relationships of the trematodes from the families Troglotrematidae and Paragonimidae using phylogenetic analysis and molecular-clock method for estimating evolutionary rates. For the first time we provided 285 rRNA gene fragment (1764 bp) for the type species Troglotrema acutum - zoonotic trematodes that cause cranial lesions (troglotremiasis) in mustelid and canid mammals of the Central Europe, Iberian Peninsula, and North-West Caucasus. Molecular genetic analysis revealed that T. acutum belongs to the monophyletic family Troglotrematidae sister with the family Paragonimidae. The family Troglotrematidae includes five genera: Nanophyetus, Troglotrema, Skrjabinophyetus, Nephrotrema, and Macroorchis; and the family Paragonimidae is monotypic including the only genus Paragonimus. We recover the superfamily Troglotrematoidea for these two families. Divergence of the common ancestor of the superfamily Troglotrematoidea (common troglotrematoid ancestor) likely occurred during the Cretaceous period of the Mesozoic Era and potentially originated in the Asiatic region. The lineage of the family Troglotrematidae is much closer to the common troglotrematoid ancestor than the species of the family Paragonimidae. The radiation time of the common troglotrematoid ancestor (126 Ma, the Early Cretaceous), and formation of the families Troglotrematidae and Paragonimidae (96 Ma and 73 Ma respectively, the Late Cretaceous) corresponds to the time of settling in East Asia by many species of mammaliaforms (about 130-70 Ma).</t>
  </si>
  <si>
    <t>Duong, Berilin; Cutmore, Scott C.; Cribb, Thomas H.; Pitt, Kylie A.; Wee, Nicholas Q-X; Bray, Rodney A.</t>
  </si>
  <si>
    <t>A new species, new host records and life cycle data for lepocreadiids (Digenea) of pomacentrid fishes from the Great Barrier Reef, Australia</t>
  </si>
  <si>
    <t>ACANTHOCHROMIS-POLYACANTHUS; CORAL-REEF; PHYLOGENETIC ANALYSIS; TREMATODES; PARASITES; PLATYHELMINTHES; DISPERSAL; MORPHOLOGY; HISTORY; WESTERN</t>
  </si>
  <si>
    <t>A new species of lepocreadiid, Opechonoides opisthoporusn. sp., is described infecting 12 pomacentrid fish species from the Great Barrier Reef, Australia, with Abudefduf whitleyi Allen &amp; Robertson as the type-host. This taxon differs from the only other known member of the genus, Opechonoides gure Yamaguti, 1940, in the sucker width ratio, cirrus-sac length, position of the testes, position of the pore of Laurer's canal, and relative post-testicular distance. The new species exhibits stenoxenic host-specificity, infecting pomacentrids from seven genera: Abudefduf Forsskal, Amphiprion Bloch &amp; Schneider, Neoglyphidodon Allen, Neopomacentrus Allen, Plectroglyphidodon Fowler &amp; Ball, Pomacentrus Lacepede and Stegastes Jenyns. Phylogenetic analyses of 28S rDNA sequence data demonstrate that O. opisthoporusn. sp. forms a strongly supported clade with Prodistomum orientale (Layman, 1930) Bray &amp; Gibson, 1990. The life cycle of this new species is partly elucidated on the basis of ITS2 rDNA sequence data; intermediate hosts are shown to be three species of Ctenophora. New host records and molecular data are reported for Lepocreadium oyabitcha Machida, 1984 and Lepotrema amblyglyphidodonis Bray, Cutmore &amp; Cribb, 2018, and new molecular data are provided for Lepotrema acanthochromidis Bray, Cutmore &amp; Cribb, 2018 and Lepotrema adlardi (Bray, Cribb &amp; Barker, 1993) Bray &amp; Cribb, 1996. Novel cox1 mtDNA sequence data showed intraspecific geographical structuring between Heron Island and Lizard Island for L. acanthochromidis but not for L. adlardi or O. opisthoporusn. sp.</t>
  </si>
  <si>
    <t>Truong, Triet N.; Curran, Stephen S.; Reyda, Florian B.; Rash, Jacob M.; Bullard, Stephen A.</t>
  </si>
  <si>
    <t>Plagioporus wataugaensis n. sp. (Digenea: Opecoelidae) infecting intestine of northern hogsucker, Hypentelium nigricans, and white sucker, Catostomus commersonii, (Cypriniformes: Catostomidae) from the eastern USA, including an emended diagnosis, key to Nearctic congeners, and phylogenetic analysis</t>
  </si>
  <si>
    <t>Plagiocirrus; Emendation; Diagnostic key; Taxonomic review; South Fork Shenandoah River; Watauga River</t>
  </si>
  <si>
    <t>TREMATODA-OPECOELIDAE; SHALLOW-WATER; LIFE-HISTORY; STAFFORD; FISHES; RECORDS; GIBSON; MADTOM; RIVER; HOST</t>
  </si>
  <si>
    <t>We describe a new species of Plagioporus Stafford, 1904 infecting the intestine of two catostomids in the eastern USA. We emend Plagioporus to account for Nearctic congeners having ceca terminating at the level of the testes (previously diagnosed as having ceca terminating in the post-testicular space only) and testes in the posterior body extremity (a feature not previously considered as having generic importance). Of the accepted Nearctic species, Plagioporus wataugaensis n. sp. resembles Plagioporus serotinus Stafford, 1904, Plagioporus hypentelii Hendrix, 1973, and Plagioporus hageli Fayton and Andres, 2016 but differs from them by the distribution of the vitellarium and proportional length and relative extent of the excretory vesicle. Plagioporus wataugaensis has vitelline fields that are discontinuous at the level of the ventral sucker (vs. continuous in P. serotinus and P. hypentelii) and follicles that surround the ceca (vs. wholly ventral to the ceca in P. hageli) and that span the midline dorsal to the testes (vs. slightly overlapping the lateral margins of the testes). The excretory vesicle of P. wataugaensis is wholly post-testicular and short (6-9% of the body length) (vs. reaching the level of the posterior testis, 14-24% of the body length). Phylogenetic analyses of the 28S, ITS1, 5.8S, and ITS2 rDNA recovered P. wataugaensis sister to Plagioporus sinitsini Mueller, 1934. A key to the Nearctic Plagioporus spp. is provided. We regard Plagioporus shawi (McIntosh, 1939) Margolis, 1970, Plagioporus serratus Miller, 1940, and Plagioporus loboides (Curran, Overstreet, and Tkach, 2007) Fayton and Andres, 2016 as incertae sedis.</t>
  </si>
  <si>
    <t>Wee, Nicholas Q. -X.; Cribb, Thomas H.; Cutmore, Scott C.</t>
  </si>
  <si>
    <t>Four new monorchiids from marine teleost fishes of Moreton Bay and the Great Barrier Reef, Australia, including the proposal of a new genus</t>
  </si>
  <si>
    <t>Paralasiotocus; Proctotrema; Lobucirruatus; Cryptic species; Haemulidae; Mullidae</t>
  </si>
  <si>
    <t>LIFE-CYCLE; TREMATODES; PLATYHELMINTHES; BIVESICULIDAE; SPECIATION; DIGENEA</t>
  </si>
  <si>
    <t>We report four new species of monorchiids infecting teleost fishes from Australian waters. Two new species of Paralasiotocus Wee, Cutmore, Pe ' rez-del-Olmo &amp; Cribb, 2020, Pa. abstrusus n. sp. and Pa. tectus n. sp., are described from haemulids of the Great Barrier Reef. The two species are morphologically cryptic and occur in sympatry but differ significantly in cox1 mtDNA and ITS2 rDNA sequence data. Paralasiotocus tectus n. sp. is found only in Plectorhinchus albovittatus (Ruppell) whereas Pa. abstrusus n. sp. infects Pl. albovittatus, Plectorhinchus flavomaculatus (Cuvier) and Plectorhinchus lineatus (Linnaeus). The two species differ from all known species of Paralasiotocus in the possession of a clear gap in the spines of the terminal organ. A new species is described from a mullid, Parupeneus spilurus (Bleeker), from off Heron Island and Moreton Bay. The new species is morphologically broadly consistent with the concept of Paralasiotocus in the possession of an unspined genital atrium, bipartite terminal organ, and lobed ovary. However, it possesses a highly lobed cirrus and is phylogenetically widely separated from the two species of Paralasiotocus characterized here, and thus we propose Lobucirruatus infloresco n. g., n. sp. Proctotrema prominens n. sp., is described from Pl. albovittatus. It is differentiated from all other species of Proctotrema in the combination of a prominent metraterm, slightly fusiform body, slightly funnel-shaped oral sucker, elongate cirrus-sac, unlobed ovary, and caeca that terminate in the posttesticular region.</t>
  </si>
  <si>
    <t>Alghamdi, Jawahir; Al-Quraishy, Saleh; Abdel-Gaber, Rewaida</t>
  </si>
  <si>
    <t>Morphological and molecular phylogenetic analysis of Bivesicula claviformis Yamaguti, 1934 infecting the tomato hind Cephalopholis sonnerati (Serranidae) in Saudi Arabia</t>
  </si>
  <si>
    <t>Host-specificity; Serranidae; Bivesiculata; Phylogeny</t>
  </si>
  <si>
    <t>GREAT-BARRIER-REEF; LIFE-CYCLE; DIGENETIC TREMATODES; PLATYHELMINTHES; FISHES; DIVERSITY; HAPLOSPLANCHNIDAE; CLASSIFICATION; SYSTEMATICS; HEMIURIDAE</t>
  </si>
  <si>
    <t>Groupers are large predators in the Serranidae family that feed on fish and small invertebrates. Identification of parasitic taxa of groupers was done concerning their morphological and biological char-acteristics. A total of 30 Cephalopholis sonnerati (Serranidae) specimens were investigated for digenetic trematodes in the Red Sea, Saudi Arabia. Only one bivesiculid species, belonging to the Bivesiculidae fam-ily, has been identified, with a prevalence rate of 60% (18/30) among infected fish. The Bivesicula species obtained from the fish host's intestine is morphologically and morphometric compatible with Bivesicula claviformis, which was previously identified from Epinephelus fasciatus (Serranidae) in North Borneo. In addition, maximum parsimony based on Tamura-Nei model was utilized to determine the phylogeny of the recovered Bivesicula species using partial small subunit ribosomal RNA gene (18S rRNA) and large subunit ribosomal RNA gene (28S rRNA) sequences. The query sequences showed the identities of 99.39% and 94.02% for 18S (AJ287485.1) and 28S rRNA (AY222182.1) of the previously described Bivesicula clav-iformis, respectively. The present study demonstrated that Bivesicula claviformis is the first reported of this genus as endoparasites from C. sonnerati, as well as providing novel DNA data for this species.(c) 2022 The Author(s). Published by Elsevier B.V. on behalf of King Saud University. This is an open access article under the CC BY-NC-ND license (http://creativecommons.org/licenses/by-nc-nd/4.0/).</t>
  </si>
  <si>
    <t>J. King Saud Univ. Sci.</t>
  </si>
  <si>
    <t>Cribb, Thomas H.; Bray, Rodney A.; Justine, Jean-Lou; Reimer, James; Sasal, Pierre; Shirakashi, Sho; Cutmore, Scott C.</t>
  </si>
  <si>
    <t>A world of taxonomic pain: cryptic species, inexplicable host-specificity, and host-induced morphological variation among species of Bivesicula Yamaguti, 1934 (Trematoda: Bivesiculidae) from Indo-Pacific Holocentridae, Muraenidae and Serranidae</t>
  </si>
  <si>
    <t>Cryptic species; distribution; host-induced variation; host-specificity; phylogeny; taxonomy; Trematoda</t>
  </si>
  <si>
    <t>GREAT-BARRIER-REEF; DIGENETIC TREMATODES; FISHES; PLATYHELMINTHES; SPECIATION; PARASITE; TRANSVERSOTREMATIDAE; HAPLOSPLANCHNIDAE; EPINEPHELINAE; GORGODERIDAE</t>
  </si>
  <si>
    <t>The taxonomy of species of Bivesicula Yamaguti, 1934 is analysed for samples from holocentrid, muraenid and serranid fishes from Japan, Ningaloo Reef (Western Australia), the Great Barrier Reef (Queensland), New Caledonia and French Polynesia. Analysis of three genetic markers (cox1 mtDNA, ITS2 and 28S rDNA) identifies three strongly supported clades of species and suggests that Bivesicula as presently recognized is not monophyletic. On the basis of combined morphological, molecular and biological data, 10 species are distinguished of which five are proposed as new. Bivesicula Clade 1 comprises seven species of which three are effectively morphologically cryptic relative to each other; all seven infect serranids and four also infect holocentrids. Bivesicula Clade 2 comprises three species of which two are effectively morphologically cryptic relative to each other; all three infect serranids and one also infects a muraenid. Bivesicula Clade 3 comprises two known species from apogonids and a pomacentrid, and forms a Glade with species of Paucivitellosus Coil, Reid &amp; Kuntz, 1965 to the exclusion of other Bivesicula species. Taxonomy in this genus is made challenging by the combination of low resolving power of ribosomal markers, the existence of regional cox1 mtDNA populations, exceptional and unpredictable host-specificity and geographical distribution, and significant host-induced morphological variation.</t>
  </si>
  <si>
    <t>Atopkin, Dmitry M.; Shedko, Marina B.; Rozhkovan, Konstantin, V; Nguyen, Ha, V; Besprozvannykh, Vladimir V.</t>
  </si>
  <si>
    <t>Rhipidocotyle husi n. sp. and three known species of Bucephalidae Poche, 1907 from the East Asian Region: morphological and molecular data</t>
  </si>
  <si>
    <t>Bucephalidae; Bucephalus; DNA sequence; Prosorhynchoides; Prosorhynchus; Rhipidocotyle</t>
  </si>
  <si>
    <t>SP DIGENEA BUCEPHALIDAE; FRESH-WATER FISHES; ANGUILLIFORMES MURAENIDAE; TREMATODES; PLATYHELMINTHES; DISCRIMINATION; MONORCHIIDAE; HAPLOPORIDAE; PHYLOGENY; SEQUENCES</t>
  </si>
  <si>
    <t>Morphological data and the first molecular data are provided for four species of the trematode family Bucephalidae Poche, 1907 from marine and freshwater teleost fish species of East Asia. A new species, Rhipidocotyle husi n. sp., was isolated from Huso dauricus from the Amur River, Russia. Adult worms of this species were distinguished from their congeners Rhipidocotyle illense and Rhipidocotyle kovalai by morphological analysis. Three other known species were identified: Bucephalus skrjabini and Prosorhynchus cf. squamatus were detected in Siniperca chuatsi from the Amur River and in Myoxocephalus spp. from the Okhotsk Sea, Russia, respectively, while Prosorynchoides karvei was extracted from Strongylura strongylura from Halong Bay, Vietnam. The 28S ribosomal DNA (rDNA)based phylogenetic analysis showed that the new species formed a shared polytomy Glade with Rhipidocotyle fennica. Phylogenetic analysis of all available molecular data showed that four genera, namely Rhipidocotyle, Bucephalus, Prosorynchoides and Prosorhynchus, are para- or polyphyletic. Molecular-based phylogenetic analysis of morphologically validated bucephalid species indicated that three genera - Rhipidocotyle, Bucephalus and Prosorynchoides - were monophyletic. The genus Prosorhynchus maintained paraphyly, and P. cf. squamatus was more closely related to Dollfustrema spp. than to other Prosorhynchus spp. These findings do not exclude the possibility that representatives of Dollfustrema and P. cf. squamatus belong to the same genus.</t>
  </si>
  <si>
    <t>Atopkin, D. M.; Besprozvannykh, V. V.; Ha, N. D.; Nguyen, H., V; Nguyen, T., V</t>
  </si>
  <si>
    <t>New trematode species Lecithostaphylus halongi n. sp. (Zoogonidae, Microphalloidea) and Gymnotergestia strongyluri n. sp. (Fellodistomidae, Gymnophalloidea) from beloniform fishes in Vietnam</t>
  </si>
  <si>
    <t>Zoogonidae; Fellodistomidae; Faustulidae; Lecithostaphylus; Gymnotergestia; 28S rDNA</t>
  </si>
  <si>
    <t>GREAT-BARRIER-REEF; DIGENEA FELLODISTOMIDAE; PHYLOGENETIC POSITION; MOLECULAR ASSESSMENT; GENUS; PACIFIC; ODHNER; PLATYHELMINTHES; FAUSTULIDAE; PROCTOECES</t>
  </si>
  <si>
    <t>In this study we described two new trematode species, Lecithostaphylus halongi n. sp. (Zoogonidae, Lecithostaphylinae) and Gymnotergestia strongyluri n. sp. (Fellodistomidae, Tergestiinae), on the basis of morphological and molecular data. Adult worms of these two species were collected from, respectively, Hemiramphus spp. (Hemiramphidae) and Strongylura strongylura (Belonidae) caught in the coastal waters of Vietnam. Adult worms of L. halongi n. sp. are morphologically close to Lecithostaphylus gibsoni Cribb, Bray &amp; Barker, 1992 ex Abudefduf whitleyi from Heron Island and Lecithostaphylus depauperati Yamaguti, 1970 ex Hemiramphus depauperatus from Hawaii, but differ from these species in having a larger cirrus sac and a different arrangement of vitelline fields. They also differ from Lecithostaphylus brayi Cabanas-Granillo, Solorzano-Garcia, Mendoza-Garfias &amp; Perez-Ponce de Leon, 2020 in the 28S ribosomal DNA (rDNA) sequence data at the interspecific level. Adult worms of G. strongyluri n. sp. ex S. strongylura are morphologically similar to Gymnotergestia chaetodipteri, the only previously known species of this genus, described from Chaetodipterus faber in Jamaica. The new species differs from G. chaetodipteri in body shape, testicular arrangement and the size of the pharynx and eggs. The 28S rDNA-based phylogenetic analysis indicates that G. strongyluri n. sp. is closely related to Tergestia spp., rendering Tergestia paraphyletic. Genetic divergence values between G. strongyluri n. sp. and Tergestia spp. are similar to those among species in the genera Tergestia, Steringophorus and Proctoeces. Our molecular results indicate that G. strongyluri n. sp. and Tergestia spp. may belong the same genus, but additional molecular data are needed for the final conclusion.</t>
  </si>
  <si>
    <t>Sasaki, Mizuki; Iwaki, Takashi; Nakao, Minoru</t>
  </si>
  <si>
    <t>REDISCOVERY OF MICHAJLOVIA TURDI (DIGENEA: BRACHYLAIMOIDEA) FROM JAPAN</t>
  </si>
  <si>
    <t>Japan; Michajlovia turdi; Turdus cardis</t>
  </si>
  <si>
    <t>SEQUENCE; HOKKAIDO</t>
  </si>
  <si>
    <t>Michajlovia turdi (Yamaguti, 1939) (Digenea: Brachylaimoidea) has been found from the Japanese thrush, Turdus cardis Temminck, 1831, in Hokkaido, the northernmost island of Japan. This is a rediscovery of M. turdi in Japan after approximately 80 years from the original description of the species as Leucochloridium turdi Yamaguti, 1939. Here we redescribe the morphology of M. turdi and generate DNA barcodes for the species by sequencing nuclear ribosomal RNA (18S and 28S) and mitochondrial cytochrome c oxidase subunit I (COI) genes. Our molecular phylogenetic analysis was not effective at determining the taxonomic rank of Michajlovia in Brachylaimoidea, and consequently the genus remains as incertae sedis.</t>
  </si>
  <si>
    <t>Valadao, Marisa C.; Lopez-Hernandez, Danimar; Alves, Philippe V.; Pinto, Hudson A.</t>
  </si>
  <si>
    <t>A new species of Echinostoma (Trematoda: Echinostomatidae) from the 'revolutum' group found in Brazil: refuting the occurrence of Echinostoma miyagawai (=E. robustum) in the Americas</t>
  </si>
  <si>
    <t>Echinostomes; Gallus domesticus; integrative taxonomy; trematodes</t>
  </si>
  <si>
    <t>SP-N TREMATODA; INTERNAL TRANSCRIBED SPACERS; LIFE-HISTORY; PHYLOGENETIC-RELATIONSHIPS; DIGENEA ECHINOSTOMATIDAE; DELIMITATION METHODS; MITOCHONDRIAL-DNA; PLATYHELMINTHES; SEQUENCES; GENUS</t>
  </si>
  <si>
    <t>Although Echinostoma robustum (currently a synonym of E. miyagawai) was reported in the Americas based on molecular data, morphological support on adult parasites is still required. Herein, a new species of Echinostoma is described based on worms found in a chicken from Brazil. Molecular phylogenetic analyses based on 28S (1063 bp), ITS (947 bp) and Nad-1 (442 bp) datasets reveal the inclusion of the new species within Echinostoma 'revolutum' species complex. Moreover, it was verified the conspecificity between cercariae previously identified as E. robustum in Brazil [identical ITS and only 0.3% of divergence (1 nucleotide) in Nad-1]. Species discovery analyses show that these two isolates form an independent lineage (species) among Echinostoma spp. Compared to E. miyagawai, the new species presents relatively high divergence in Nad-1 (7.88-9.09%). Morphologically, the specimens are distinguished from all nominal species from the 'revolutum' species complex by the more posterior position of the testes (length of post-testicular field as a proportion of body length about 20%). They further differ from E. miyagawai and South American Echinostoma spp. by the higher proportion of forebody to the body length. Therefore, combined molecular and morphological evidence supports the proposal of the species named here as Echinostoma pseudorobustum sp. nov.</t>
  </si>
  <si>
    <t>Linh Thi Khanh Pham; Saijuntha, Weerachai; Lawton, Scott P.; Thanh Hoa Le</t>
  </si>
  <si>
    <t>Mitophylogenomics of the zoonotic fluke Echinostoma malayanum confirms it as a member of the genus Artyfechinostomum Lane, 1915 and illustrates the complexity of Echinostomatidae systematics</t>
  </si>
  <si>
    <t>Echinostoma; Artyfechinostomum malayanum; Echinostomatidae; Echinostomata; Genetic distance; Mitophylogenetics; Skewness; Tandem repeats</t>
  </si>
  <si>
    <t>COMPLETE MITOCHONDRIAL GENOME; TREMATODA OPISTHORCHIIDAE; GENETIC DIFFERENTIATION; DNA-SEQUENCE; REVOLUTUM; PLATYHELMINTHES; ORGANIZATION; INFECTION; CONOIDEUM; SUPPORTS</t>
  </si>
  <si>
    <t>The complete mitochondrial genome (mitogenome or mtDNA) of the trematode Echinostoma malayanum Leiper, 1911 was fully determined and annotated. The circular mtDNA molecule comprised 12 protein-coding genes (PCGs) (cox1 - 3, cob, nad1 - 6, nad4L, atp6), two mitoribosomal RNAs (MRGs) (16S or rrnL and 12S or rrnS), and 22 transfer RNAs (tRNAs or trn), and a non-coding region (NCR) rich in long and short tandem repeats (5.5 LRUs/336 bp/each and 7.5 SRUs/207 bp/each). The atp8 gene is absent and the 3 ' end of nad4L overlaps the 5 ' end of nad4 by 40 bp. Special DHU-arm missing tRNAs for Serine were found for both tRNA(Ser1(AGN)) and tRNA(Ser2(UCN)). Codons of TTT (for phenylalanine), TTG (for leucine), and GTT (for valine) were the most, and CGC (for Arginine) was the least frequently used. A similar usage pattern was seen in base composition, AT and GC skewness for PCGs, MRGs, and mtDNA* (coding cox3 to nad5) in E. malayanum and Echinostomatidae. The nucleotide use is characterized by (T &gt; G &gt; A &gt; C) for PCGs/mtDNA*, and by (T &gt; G approximate to A &gt; C) for MRGs. E. malayanum exhibited the lowest genetic distance (0.53%) to Artyfechinostomum sufrartyfex, relatively high to the Echinostoma congeners (13.20-13.99%), higher to Hypoderaeum conoideum (16.18%), and the highest to interfamilial Echinochasmidae (26.62%); Cyclocoelidae (30.24%); and Himasthlidae (25.36%). Topology indicated the monophyletic position between E. malayanum/A. sufrartyfex and the group of Echinostoma caproni, Echinostoma paraensei, Echinostoma miyagawai, and Echinostoma revolutum, rendering Hypoderaeum conoideum and unidentified Echinostoma species paraphyletic. The strictly closed genomic/taxonomic/phylogenetic features (including base composition, skewness, codon usage/bias, genetic distance, and topo-position) reinforced Echinostoma malayanum to retake its generic validity within the Artyfechinostomum genus.</t>
  </si>
  <si>
    <t>Lorenti, Eliana; Brant, Sara, V; Gilardoni, Carmen; Diaz, Julia, I; Cremonte, Florencia</t>
  </si>
  <si>
    <t>Two new genera and species of avian schistosomes from Argentina with proposed recommendations and discussion of the polyphyletic genus Gigantobilharzia (Trematoda, Schistosomatidae)</t>
  </si>
  <si>
    <t>Argentina; Gigantobilharzia; gulls; Marinabilharzia patagonense n. g. n. sp; Riverabilharzia ensenadense n. g. n. sp; Schistosomatidae</t>
  </si>
  <si>
    <t>CERCARIAL DERMATITIS; TRICHOBILHARZIA-QUERQUEDULAE; CRYPTIC SPECIATION; SIPHONARIA-LESSONI; INTERMEDIATE HOST; LYMNAEA-STAGNALIS; BIRD SCHISTOSOMES; LARVAL DIGENEANS; DNA; PHYLOGENY</t>
  </si>
  <si>
    <t>Gigantobilharzia Odhner, 1910 (Schistosomatidae) includes species that parasitize several orders of birds and families of gastropods from both freshwater and marine environments worldwide. Due to their delicate bodies, most of the species descriptions are incomplete, and lumped in the genus Gigantobilharzia, in some cases despite major morphological variability. Only three of those species have molecular sequence data but then lack a robust morphological description, making species differentiation very difficult. For this reason, several authors consider that many of the species of Gigantobilharzia should be reassigned to new genera. The aim of this paper is to describe two new genera and two new species of schistosomes using morphological and molecular characterization. We described Marinabilharzia patagonense n. g., n. sp. parasitizing Larus dominicanus from north Patagonian coast, and Riverabilharzia ensenadense n. g., n. sp. parasitizing L. dominicanus, Chroicocephalus maculipennis and Chroicocephalus cirrocephalus from freshwater Rio de La Plata, in South America, Argentina. We then analysed and discussed the combinations of characters defining species of Gigantobilharzia and, based on that and on the available molecular data, we propose at least four possible new genera.</t>
  </si>
  <si>
    <t>Miquel, Jordi; Kacem, Hichem; Baz-Gonzalez, Edgar; Foronda, Pilar; Marchand, Bernard</t>
  </si>
  <si>
    <t>Ultrastructural and molecular study of the microsporidian Toguebayea baccigeri n. gen., n. sp., a hyperparasite of the digenean trematode Bacciger israelensis (Faustulidae), a parasite of Boops boops (Teleostei, Sparidae)</t>
  </si>
  <si>
    <t>Hyperparasite; Toguebayea baccigeri n; gen; n; sp; Microsporidia; Bacciger israelensis; Digenea; Phylogenetic analysis</t>
  </si>
  <si>
    <t>EVOLUTION; SEA</t>
  </si>
  <si>
    <t>A new microsporidian Toguebayea baccigeri n. gen., n. sp., hyperparasite of Bacciger israelensis (Digenea, Faustulidae), parasite of Boops boops (Teleostei, Sparidae) is described by means of transmission electron microscopy. The phylogenetic analysis, based on the SSU rDNA gene, places the new species in the clade containing mainly crustacean-infecting microsporidia of the genus Cucumispora, within superclade V (Marinosporidia) sensu Vossbrinck et al., 2014. Mature spores of T. baccigeri are ovoid, uninucleated and measure 2.5 x 1.4 mu m. The number of coils of the polar tube is 8-10. The polaroplast is composed of an external lamellar part and an internal vesicular or granular part. The main differences that distinguish the new genus and new species from the closely related microsporidia include hyperparasitism in a digenean host infecting a marine fish, the geographic distribution (coast of Tunisia), presence of one nucleus at all developmental stages, disporoblastic sporogony, and the absence of sporophorous vacuoles.</t>
  </si>
  <si>
    <t>Sokolov, Sergey G.; Shchenkov, Sergei V.; Gordeev, Ilya I.</t>
  </si>
  <si>
    <t>Phylogenetic Evidence for the Lissorchiid Concept of the Genus Anarhichotrema Shimazu, 1973 (Trematoda, Digenea)</t>
  </si>
  <si>
    <t>Sea of Okhotsk; Anarhichas orientalis; Lissorchiidae; Monorchioidea</t>
  </si>
  <si>
    <t>SEQUENCE ALIGNMENT; PLATYHELMINTHES; ZOOGONIDAE; POSITION; ODHNER</t>
  </si>
  <si>
    <t>Anarhichotrema Shimazu, 1973 is a monotypic digenean genus, with the type- and only species, Anarhichotrema ochotense Shimazu, 1973, known to infect North Pacific fishes. This genus was originally described as a member of the Lissorchiidae (Monorchioidea) and later moved to the Zoogonidae (Microphalloidea). Its exact phylogenetic position has remained unresolved due to the lack of molecular data. In this study, we isolated specimens of A. ochotense from the Bering wolffish, Anarhichas orientalis Pallas, 1814 caught in the Sea of Okhotsk, described them morphologically and performed a molecular phylogenetic analysis of their nuclear 18S and 28S rDNA regions. The specimens examined in our study generally corresponded to previous morphological descriptions of A. ochotense but were noticeably smaller, possibly due to the crowding effect. The phylogenetic analysis placed Anarhichotrema within the Lissorchiidae as a sister taxon to the group comprising freshwater lissorchiids. Thus, we restore Anarhichotrema to the Lissorchiidae, as originally assigned.</t>
  </si>
  <si>
    <t>Wee, Nicholas Q-X; Cribb, Thomas H.; Shirakashi, Sho; Cutmore, Scott C.</t>
  </si>
  <si>
    <t>Three new species of Helicometroides Yamaguti, 1934 from Japan and Australia, with new molecular evidence of a widespread species</t>
  </si>
  <si>
    <t>Cryptic species; Helicometroides; Monorchiidae; systematics; taxonomy; tropical Indo-west Pacific</t>
  </si>
  <si>
    <t>HOST-SPECIFICITY; LIFE-CYCLE; DIGENEA; TREMATODES; MONORCHIIDAE; PLATYHELMINTHES; FISHES; BIVESICULIDAE; OPECOELIDAE; SPECIATION</t>
  </si>
  <si>
    <t>We report specimens of monorchiids infecting Haemulidae from the waters off Japan and Australia; these specimens represent five species of Helicometroides Yamaguti, 1934, three of which are unambiguously new. Helicometroides murakamii n. sp. infects Diagramma pictum pictum from off Minabe, Japan; Helicometroides gabrieli n. sp. infects Plectorhinchus chrysotaenia from off Lizard Island, Australia; and Helicometroides wardae n. sp. infects Plectorhinchus flavomaculatus and Plectorhinchus multivittatus from off Heron Island, Australia. Helicometroides murakamii n. sp. and H. gabrieli n. sp. conform to the most recent diagnosis of Helicometroides in lacking a terminal organ, but H. wardae n. sp. possesses a terminal organ with distinct, robust spines; despite this morphological distinction, the three form a strongly-supported clade in phylogenetic analyses. We also report specimens morphologically consistent with Helicometroides longicollis Yamaguti, 1934, from D. pictum pictum from off Minabe, Japan, and Diagramma pictum labiosum on the Great Barrier Reef, Australia. Genetic analyses of ITS2 rDNA, 28S rDNA and cox1 mtDNA sequence data for the Japanese specimens reveal the presence of two distinct genotypes. Specimens of the two genotypes were discovered in mixed infections and are morphologically indistinguishable; neither genotype can be associated definitively with H. longicollis as originally described. We thus identify them as H. longicollis lineage 1 and 2, pending study of further fresh material. Genetic analyses of specimens from the Great Barrier Reef are consistent with the presence of only H. longicollis lineage 1. This species thus has a range that incorporates at least Australia and Japan, localities separated by over 7000 km.</t>
  </si>
  <si>
    <t>Younis, Abuelhassan Elshazly; Hamouda, Awatef Hamed; Moustafa, Eman Moustafa</t>
  </si>
  <si>
    <t>Euclinostomum heterostomum and E. ardeolae in tilapia species of Aswan Governorate, Egypt: morphological, molecular, and histopathological characterization</t>
  </si>
  <si>
    <t>Eulinostomum heterostomum; E; ardeolae; Fish; Histopathology; Molecular characterization; Tilapia</t>
  </si>
  <si>
    <t>FRESH-WATER FISH; CLINOSTOMUM-COMPLANATUM; PHYLOGENETIC ANALYSIS; DIGENEA CLINOSTOMIDAE; 1ST RECORD; METACERCARIAE; RUDOLPHI; REDESCRIPTION; TREMATODES; LEBOWA</t>
  </si>
  <si>
    <t>Euclinostomum heterostomum and Euclinostomum ardeolae, both encysted metacercariae (EMC), were found to infect farmed Oreochromis niloticus in the Sahary fish hatchery and wild O. niloticus, Sarotherodon galilaeus, and Tilapia zillii in Lake Nasser, Aswan Governorate, Egypt, at a prevalence of 25.25% and an infection intensity of 1-14 EMC/fish. Macroscopic and microscopic examinations were used to identify them morphologically. PCR amplification, sequencing of the 28S large ribosomal RNA region, and phylogenetic analysis were used for molecular characterization. E. heterostomum and E. ardeolae were isolated from farmed O. niloticus kidneys, peritoneum, abdominal cavity, and under the gills attached to the head bone at prevalence of 13.5% and 6%, respectively, and from wild O. niloticus, S. galilaeus, and T. zillii at a prevalence of 15% and 4.5%, 18% and 10%, and 22.5% and 11.5% respectively. The molecular analyses of rRNA-28S marker revealed that the two Euclinostomum species examined are related yet distinct. This is the first molecular and phylogenetic evidence linking E. ardeolae to Euclinostomum. The present study added two new sequences to the GenBank databases for the genus Eulinostomum from Egypt, with accession numbers MW604803 and MW604806. Euclinostomum spp. have been shown to have detrimental and destructive effects on the kidneys of infected fish; these effects may eventually result in the parasites' cysts replacing the kidney's tissues. The kidneys of tilapia spp. infected with Euclinostomum spp. displayed degenerative alterations, with dilated renal tubules associated with migratory tunnels composed primarily of leucocytic infiltrations. Euclinostomum spp. exhibited clear hemophagic characteristics.</t>
  </si>
  <si>
    <t>Aquac. Int.</t>
  </si>
  <si>
    <t>Bawm, Saw; Khaing, Nang Hnin Ei; Win, Shwe Yee; Thein, Su Su; Khaing, Yadanar; Thaw, Yu Nandi; Soe, Nyein Chan; Chel, Hla Myet; Hmoon, Myint Myint; Hayashi, Naoki; Htun, Lat Lat; Katakura, Ken; Nonaka, Nariaki; Nakao, Ryo</t>
  </si>
  <si>
    <t>Morphological and molecular identification of trematode cercariae related with humans and animal health in freshwater snails from a lake and a dam in Myanmar</t>
  </si>
  <si>
    <t>28S rRNA; Freshwater snails; ITS2; Myanmar; Phylogenetic tree; Zoonotic trematode cercariae</t>
  </si>
  <si>
    <t>LIFE-CYCLES; INFECTIONS; PROVINCE; PREVALENCE; STAGE; DNA</t>
  </si>
  <si>
    <t>Freshwater snails play an essential role in the transmission of trematode parasitic flatworms that can infect wild and domestic animals, as well as humans. This study aimed to investigate the rate of cercarial infections in freshwater snails collected from two study areas, Inlay Lake and Yezin Dam, in Myanmar. A total of 4,740 snail samples were collected from Inlay Lake (n = 3,837) and Yezin Dam (n = 903), and infection rate by cercarial emergence was examined. Cercarial DNA samples were analysed by PCR. Based on morphological characteristics, eleven snail species and eight cercarial types were identified. Snails of Melanoides tuberculata in the family Thiaridae were found as the most abundant, followed by Indoplanorbis exustus of the family Planorbidae, in both study areas. The infection rate by cercarial emergence in snails in Inlay Lake and Yezin Dam was 5.8% (224/3,837) and 48.6% (439/903), respectively. Echinostome cercariae showed the highest infection rate in both study areas. Phylogenetic analysis of cercarial internal transcribed spacer 2 (ITS2) sequences revealed that at least seven cercaria types belonged to five digenean trematode families, two of which were zoonotic trematodes in the families of Opisthorchiidae/Heterophyidae and Schistosomatidae. Furthermore, cercarial 28S ribosomal RNA gene analysis showed that the furcocercous cercariae in Yezin Dam were identified as Schistosoma spindale, a causative agent of ruminant schistosomiasis. This is the first report on zoonotic trematode cercariae in snails in Myanmar. The findings indicate that various snail species act as intermediate host for trematode species that infect aquatic animals, mammals and humans in the country.</t>
  </si>
  <si>
    <t>Faltynkova, Anna; Kudlai, Olena; Pantoja, Camila; Yakovleva, Galina; Lebedeva, Daria</t>
  </si>
  <si>
    <t>Another plea for 'best practice' in molecular approaches to trematode systematics: Diplostomum sp. clade Q identified as Diplostomum baeri Dubois, 1937 in Europe</t>
  </si>
  <si>
    <t>Ireland; Laridae; Lymnaeidae; nuclear and mitochondrial DNA; Russia; trematoda</t>
  </si>
  <si>
    <t>FRESH-WATER FISHES; DIGENEA DIPLOSTOMIDAE; PLATYHELMINTHES DIGENEA; DIVERSITY; SPECIFICITY; PHYLOGENIES; SPECIATION</t>
  </si>
  <si>
    <t>DNA sequence data became an integral part of species characterization and identification. Still, specimens associated with a particular DNA sequence must be identified by the use of traditional morphology-based analysis and correct linking of sequence and identification must be ensured. Only a small part of DNA sequences of the genus Diplostomum (Diplostomidae) is based on adult isolates which are essential for accurate identification. In this study, we provide species identification with an aid of morphological and molecular (cox1, ITS-5.8S-ITS2 and 28S) characterization of adults of Diplostomum baeri Dubois, 1937 from naturally infected Larus canus Linnaeus in Karelia, Russia. Furthermore, we reveal that the DNA sequences of our isolates of D. baeri are identical with those of the lineage Diplostomum sp. clade Q , while other sequences labelled as the 'D. baeri' complex do not represent lineages of D. baeri. Our new material of cercariae from Radix balthica (Linnaeus) in Ireland is also linked to Diplostomum sp. clade Q. We reveal that D. baeri is widely distributed in Europe; as first intermediate hosts lymnaeid snails (Radix auricularia (Linnaeus), R. balthica) are used; metacercariae occur in eye lens of cyprinid fishes. In light of the convoluted taxonomy of D. baeri and other Diplostomum spp., we extend the recommendations of Blasco-Costa et al. (2016, Systematic Parasitology 93, 295-306) for the 'best practice' in molecular approaches to trematode systematics. The current study is another step in elucidating the species spectrum of Diplostomum based on integrative taxonomy with well-described morphology of adults linked to sequences.</t>
  </si>
  <si>
    <t>Schuster, R. K.; Gajic, B.; Procter, M.; Wibbelt, G.; Ruibal, B. Arca; Qablan, M.</t>
  </si>
  <si>
    <t>Morphological and molecular characterization of Prosthogonimus falconis n. sp. (Trematoda; Prosthogonimidae), found in a peregrine falcon (Falco peregrinus) (Aves: Falconidae) in the United Arab Emirates</t>
  </si>
  <si>
    <t>Prosthogonimus falconis n; sp; Falco peregrinus; morphology; DNA sequencing; scanning electron microscopy</t>
  </si>
  <si>
    <t>EGGS</t>
  </si>
  <si>
    <t>At a routine health check of a female peregrine falcon, 23 trematodes preliminary identified as Prosthogonimus sp. were removed from the bursa of Fabricius. Based on morphological and molecular examination, a new species, Prosthogonimus falconis, was described. The pear-shaped flukes were 4.3-6.9 mm long, with greatest width posterior to testes. Tegumental spines measuring between 17 and 21 mu m long covered the whole body. Length and width ratio of oral to ventral suckers were 1:1.3. Extracaecal, multifollicular vitelline glands commenced prior to acetabulum and terminated posterior to testes. Eggs in the distal uterus measured 21 x 12 mu m. Molecular analysis of internal transcribed spacer 2, cytochrome c oxidase subunit 1 and NADH dehydrogenase subunit 1 gene regions revealed that the new species described here is phylogenetically closest to Prosthogonimus cuneatus and Prosthogonimus pellucidus clusters.</t>
  </si>
  <si>
    <t>Achatz, Tyler J.; Martens, Jakson R.; Kostadinova, Aneta; Pulis, Eric E.; Orlofske, Sarah A.; Bell, Jeffrey A.; Fecchio, Alan; Oyarzun-Ruiz, Pablo; Syrota, Yaroslav Y.; Tkach, Vasyl V.</t>
  </si>
  <si>
    <t>Molecular phylogeny of Diplostomum, Tylodelphys, Austrodiplostomum and Paralaria (Digenea: Diplostomidae) necessitates systematic changes and reveals a history of evolutionary host switching events</t>
  </si>
  <si>
    <t>Diplostomidae; Molecular phylogeny; 28S; Cox1; Diplostomum; Tylodelphys</t>
  </si>
  <si>
    <t>DOUBLE-CRESTED CORMORANT; FRESH-WATER FISHES; PHALACROCORAX-AURITUS; LIFE-CYCLE; PLATYHELMINTHES DIGENEA; CENTRAL ALBERTA; DNA BARCODES; SPP. DIGENEA; SNAIL HOSTS; TEXAS AREA</t>
  </si>
  <si>
    <t>The Diplostomidae Poirier, 1886 isa large, globally distributed family of digeneans parasitic in intestines of their definitive hosts. Diplostomum and Tylodelphys spp. are broadly distributed, commonly reported, and the most often sequenced diplostomid genera. The majority of published DNA sequences from these genera originated from larval stages only, which typically cannot be identified to the species level based on morphology alone. We generated partial large ribosomal subunit (28S) rRNA and cytochrome c oxi-dase subunit 1 (cox1) mtDNA gene sequences from 14 species/species-level lineages of Diplostomum, six species/species-level lineages of Tylodelphys, two species/species-level lineages of Austrodiplostomum, one species previously assigned to Paralaria, two species/species-level lineages of Dolichorchis and one unknown diplostomid. Our DNA sequences of 11 species/species-level lineages of Diplostomum (all identified to species), four species/species-level lineages of Tylodelphys (all identified to species), Austrodiplostomum compactum, Paralaria alarioides and Dolichorchis lacombeensis originated from adult specimens. 28S sequences were used for phylogenetic inference to demonstrate the position of Paralaria alarioides and Dolichorchis spp. within the Diplostomoidea and study the interrelationships of Diplostomum, Tylodelphys and Austrodiplostomum. Our results demonstrate that two diplostomids from the North American river otter (P. alarioides and a likely undescribed taxon) belong within Diplostomum. Further, our results demonstrate the non-monophyly of Tylodelphys due to the position of Austrodiplostomum spp., based on our phylogenetic analyses and morphology. Furthermore, the results of phylogenetic analysis of 28S confirmed the status of Dolichorchis as a separate genus. The phylogenies suggest multiple definitive host-switching events (birds to otters and among major avian groups) and a New World origin of Diplostomum and Tylodelphys spp. Our DNA sequences from adult digeneans revealed identities of 10 previously published lineages of Diplostomum and Tylodelphys, which were pre-viously identified to genus only. The novel DNA data from this work provide opportunities for future comparisons of larval diplostomines collected in ecological studies. (c) 2021 Australian Society for Parasitology. Published by Elsevier Ltd. All rights reserved.</t>
  </si>
  <si>
    <t>Cagatay, Ifakat Tula; Aydin, Baki; Aktop, Yusuf; Yilmaz, Hasan Emre</t>
  </si>
  <si>
    <t>MOLECULAR AND MORPHOLOGIC STUDY OF Clinostomum complanatum (DIGENEA CLINOSTOMIDAE) IN Garra rufa (DOCTOR FISH) FROM SOUTHERN TURKEY</t>
  </si>
  <si>
    <t>Digenean trematode; doctor fish; metacercaria; molecular phylogeny; morphology</t>
  </si>
  <si>
    <t>FRESH-WATER FISHES; TREMATODA CLINOSTOMIDAE; METAZOAN PARASITES; LAKE SIGIRCI; METACERCARIAE; INFECTION; RUDOLPHI; RIVER</t>
  </si>
  <si>
    <t>Clinostomum complanatum is a zoonotic parasite and can cause economic losses in fish farms. The parasite has been mostly reported in freshwater fish species but not in Garra rufa (Doctor fish) which is getting more popular for fish spa. This is the first report of yellow grub trematode C complanatum infected with doctor fish (G. rufa) in the Southern Turkey. A total of 40 dead G. rufa, which were taken from a commercial firm, were examined. The parasite from fish were confirmed by morphologically and molecular methods (PCR and sequencing) using nuclear internal transcribed spacer gene marker (ITS 1). G. rufa were found to be infected by C. complanalum, with prevalence 90.0%, and a mean intensity of the infection 19.8. We observed that C. complanalum metacercariae were in the encysted fouli and excysted fours in the infected fish, and the diameter of the metacercarial cysts was found to be between 0.15-2.3 mm. The parasites were measured as mean body length 4079 +/- 861 mu m, mean body width 1463 +/- 244 mu m, mean body length/body width 2.81 +/- 0.47. Internal transcribed spacer 2 (ITS2) gene were amplified for sequence and phylogenetic analyses and those sequences of metacercariae were also similar to the respective C. complanatum sequences in GenBank. Therefore, this study described the morphological characterization and molecular identification of C. complanatum for the first time from Garra rufa in Southern Turkey.</t>
  </si>
  <si>
    <t>Fresenius Environ. Bull.</t>
  </si>
  <si>
    <t>Curran, Stephen S.; Warren, Micah B.; Bullard, Stephen A.</t>
  </si>
  <si>
    <t>Description of a New Species of Bacciger (Digenea: Gymnophalloidea) Infecting the American Gizzard Shad, Dorosoma cepedianum (Lesueur, 1818), and Molecular Characterization of Cercaria rangiae Wardle, 1983, with Molecular Phylogeny of Related Digenea</t>
  </si>
  <si>
    <t>Bacciger potamaris n. sp.; Cercaria rangiae; Clupeidae; ITS2; 28S rDNA; phylogeny; Luxapallila Creek; Pascagoula River; Mobile Bay; Mississippi; Alabama; USA</t>
  </si>
  <si>
    <t>N. SP DIGENEA; GREAT-BARRIER-REEF; MARINE FISHES; LIFE-CYCLE; FELLODISTOMIDAE INFECTION; TELEOSTEI PERCIFORMES; HOST-SPECIFICITY; TREMATODA; PLATYHELMINTHES; FAUSTULIDAE</t>
  </si>
  <si>
    <t>A new species of Bacciger Nicoll, 1914, is described from the digestive tract of the American gizzard shad, Dorosoma cepedianum (Lesueur), in some inland waterways of Mississippi, and in Mobile Bay, Alabama, U.S.A. This now represents the only nominal species in the genus from the northwest Atlantic Ocean or inland tributaries of eastern North America north of Mexico. Two potentially close relatives that range in the northwest Atlantic Ocean are Baccigeroides ovatus (Price, 1934) Cutmore, Bray and Cribb, 2018, and Pseudobacciger manteri Nahhas and Cable, 1964. The new species differs from Bo. ovatus mainly by having the genital pore opening immediately anteriad from the ventral sucker rather than far anteriad from it at the pharynx level, and from P. manteri mainly by having a distinct cirrus sac rather than having the terminal genitalia free in the parenchyma. The 3 genera are currently classified in the Faustulidae Poche, 1926. Although life cycles are unknown for the American species, evidence from life history of the related species Bacciger bacciger (Rudolphi, 1819) Nicoll, 1914, and Pseudobacciger harengulae (Yamaguti, 1938) Nahhas and Cable, 1964, combined with molecular phylogenetic evidence, indicate that the studied digeneans likely have a nonoculate trichocercous cercaria. We discovered sporocysts containing nonoculate trichocercous cercariae we identified as Cercaria rangiae Wardle, 1983, infecting the viscera of the Gulf wedge clam, Rangia cuneata (G. B. Sowerby I), in the Pascagoula River, Mississippi, U.S.A. We generated the internal transcribed spacer 2 (ITS2) region and a portion of the 28S rDNA gene from the new species and C. rangiae. Dissimilarity at both sequences demonstrated that the stages were not conspecific. Bayesian inference analyses applied separately to the ITS2 region, and the partial 28S rDNA gene, resulted in trees with similar topology, both depicting the new species and C. rangiae as sister taxa. The possible identity of C. rangiae and the phylogenetic relationships among species of Bacciger and related genera are discussed. We consider Bacciger lesteri Bray, 1982, and Bacciger sprenti Bray, 1982, incertae sedis in the Microphalloidea Ward, 1901. All other species of Bacciger, and species belonging in Pseudobacciger Nahhas and Cable, 1964, and Baccigeroides Dutta, 1995, are transferred from the Faustulidae to the Gymnophalloidea Odhner, 1905, where their familial affinities remain incertae sedis.</t>
  </si>
  <si>
    <t>Liquin, Florencia; Gilardoni, Carmen; Cremonte, Florencia; Saravia, Jose; Cristobal, Hector A.; Davies, Dora</t>
  </si>
  <si>
    <t>A new species of Auriculostoma (Digenea: Allocreadiidae) in South America: life cycle and phylogenetic relationships</t>
  </si>
  <si>
    <t>integrative taxonomy approach; Trematoda; parasite; fish; 28S; ITS2 markers</t>
  </si>
  <si>
    <t>N. SP DIGENEA; PARASITE; TREMATODES; CHARACIDAE; ASTYANAX; HISTORY; FISHES</t>
  </si>
  <si>
    <t>Auriculostoma is a genus of digenean (Trematoda) whose adults are parasites of Neotropical freshwater fishes. We describe Auriculostoma ocloya n. sp. using morphological and molecular tools, and we elucidated its life cycle, the first known of a species of this genus. The first intermediate host is the bivalve Pisidium ocloya, the second intermediate host is the amphipod Hyalella sp., and the definite hosts are siluriform fishes. The adult presents a single pair of muscular lobes on either side of the oral sucker with a broad base, stretching from ventrolateral to dorsolateral side, a structure also present in the rest of species of the genus. Nevertheless, the new species differs from all congeners by the combination of several traits, and mainly because on the dorsal side free ends of the lobes are absent because they are fused. This is the first study to provide sequence data on larval and adult stages of a species of Auriculostoma. Our phylogenetic analysis demonstrated its basal position among species of the genus. Therefore, integrative morphological, molecular, and life cycle data on other South American species of the genus, would contribute to reveal more patterns in the allocreadiid systematics.</t>
  </si>
  <si>
    <t>An. Acad. Bras. Cienc.</t>
  </si>
  <si>
    <t>Sokolov, Sergey; Kalmykov, Alexandr; Frolov, Evgeniy; Atopkin, Dmitry</t>
  </si>
  <si>
    <t>Taxonomic myths and phylogenetic realities in the systematics of the Opisthorchiidae (Trematoda)</t>
  </si>
  <si>
    <t>Apophallinae; Metorchinae; Opisthorchiinae; Pseudamphistominae</t>
  </si>
  <si>
    <t>CLONORCHIS-SINENSIS; LIVER FLUKES; MITOCHONDRIAL GENOMES; VIVERRINI; SEQUENCES; FELINEUS; SUBSTITUTION; EVOLUTION; PARASITE; RDNA</t>
  </si>
  <si>
    <t>The Opisthorchiidae are a large trematode group with a complex taxonomic structure at the subfamily level. Phylogenetic assessment of the Metorchiinae, the Opisthorchiinae and the Pseudamphistominae was carried out using 28S rDNA, concatenated 18S + 28S rDNA, ITS1 and ITS2 rDNA, and COI mt DNA sequences data set. Phylogenetic analyses showed that Metorchis (Metorchiinae), Pseudamphistomum (Pseudamphistominae), Opisthorchis and Clonorchis (Opisthorchiinae) were grouped in a same clade and that Amphimerus (Opisthorchiinae) has a basal position to all these genera. Thus, the Opisthorchiinae can only be resolved as a monophyletic taxon in combination with metorchiine and pseudamphistomine trematodes. The group comprising opisthorchiines, metorchiines and pseudamphistomines clustered with apophallines and liliatrematines. However, the Apophallinae did not appear as a monophyletic taxon. As a result, two subfamilies of traditional opisthorchiids, the Metorchiinae and the Pseudamphistominae, were not recognized as valid. In addition, we demonstrated the existence of three monophyletic groups of heterophyid trematodes, which is important for the future revision of this group.</t>
  </si>
  <si>
    <t>Zool. Scr.</t>
  </si>
  <si>
    <t>Davey, Sarah D.; Chalmers, Iain W.; Fernandez-Fuentes, Narcis; Swain, Martin T.; Smith, Dan; Abidi, Syed M. Abbas; Saifullah, Mohammad K.; Raman, Muthusamy; Ravikumar, Gopalakrishnan; McVeigh, Paul; Maule, Aaron G.; Brophy, Peter M.; Morphew, Russell M.</t>
  </si>
  <si>
    <t>In silico characterisation of the complete Ly6 protein family in Fasciola gigantica supported through transcriptomics of the newly-excysted juveniles</t>
  </si>
  <si>
    <t>HELMINTH PATHOGEN; EF-HAND; HEPATICA; PREDICTION; MOLECULES; INFECTION; TEGUMENT; BIOLOGY</t>
  </si>
  <si>
    <t>Fasciola gigantica is one of the aetiological trematodes associated with fascioliasis, which heavily impacts food-production systems and human and animal welfare on a global scale. In the absence of a vaccine, fascioliasis control and treatment is restricted to pasture management, such as clean grazing, and a limited array of chemotherapies, to which signs of resistance are beginning to appear. Research into novel control strategies is therefore urgently required and the advent of 'omics technologies presents considerable opportunity for novel drug and vaccine target discovery. Here, interrogation of the first available F. gigantica newly excysted juvenile (NEJ) transcriptome revealed several protein families of current interest to parasitic flatworm vaccine research, including orthologues of mammalian complement regulator CD59 of the Ly6 family. Ly6 proteins have previously been identified on the tegument of Schistosoma mansoni and induced protective immunity in vaccination trials. Incorporating the recently available F. gigantica genome, the current work revealed 20 novel Ly6 family members in F. gigantica and, in parallel, significantly extended the F. hepatica complement from 3 to 18 members. Phylogenetic analysis revealed several distinct clades within the family, some of which are unique to Fasciola spp. trematodes. Analysis of available proteomic databases also revealed three of the newly discovered FhLy6s were present in extracellular vesicles, which have previously been prioritised in studying the host-parasite interface. The presentation of this new transcriptomic resource, in addition to the Ly6 family proteins here identified, represents a wealth of opportunity for future vaccine research.</t>
  </si>
  <si>
    <t>Mol. Omics</t>
  </si>
  <si>
    <t>Sasaki, Mizuki; Iwaki, Takashi; Waki, Tsukasa; Nakao, Minoru</t>
  </si>
  <si>
    <t>An unknown species of Leucochloridium (Trematoda: Leucochloridiidae) from northern Honshu, Japan</t>
  </si>
  <si>
    <t>Leucochloridium sp; Northern Honshu; Leucochloridium cf; passeri; Okinawa Islands; Leucochloridium sime</t>
  </si>
  <si>
    <t>Pulsating broodsacs of Leucochloridium sp. (Trematoda: Leucochloridiidae) were found from amber snails (Suc-cinea lauta) in Iwate, the northern part of Honshu, Japan. A pattern with red-brown vertical stripes was characteristic of the broodsac. Very similar broodsacs were already detected from Okinawa Islands, the southern archipelago of Japan, and tentatively identified as Leucochloridium cf. passeri. A phylogenetic analysis based on DNA sequences of mitochondrial cytochrome c oxidase subunit 1 (cox1) showed that Leucochloridium sp. is different at species level from L. cf. passeri and that both species are related to Leucochloridium vogtianum from Europe. In this study the definitive identification of larval Leucochloridium sp. was impossible, but the resulting phylogeny confirmed that at least 4 species of Leucochloridium are distributed in Japan, depending on locality and climate. The DNA barcode generated in this study will be useful in detecting the adult stage of Leucochloridium sp. from birds.</t>
  </si>
  <si>
    <t>Lopez-Jimenez, Alejandra; Tonatiuh Gonzalez-Garcia, Marcelo; Garcia-Varela, Martin</t>
  </si>
  <si>
    <t>Molecular and morphological evidence suggests the reallocation from Parastrigea brasiliana (Szidat, 1928) Dubois, 1964 to Apharyngostrigea Ciurea, 1927 (Digenea: Strigeidae), a parasite of boat-billed heron (Cochlearius cochlearius) from the Neotropical region</t>
  </si>
  <si>
    <t>Strigeidae; Apharyngostrigea brasiliana; Boat-billed heron; Molecular markers; Taxonomy; Systematics</t>
  </si>
  <si>
    <t>PHYLOGENETIC-RELATIONSHIPS; DIPLOSTOMOIDEA POIRIER; TREMATODA STRIGEIDAE; LIFE-HISTORY; BIRDS; PLATYHELMINTHES; GRYPORHYNCHIDAE; CLASSIFICATION; CYCLOPHYLLIDEA; POSITION</t>
  </si>
  <si>
    <t>Parastrigea brasiliana (Szidat, 1928) Dubois, 1964, was described from (Cochlearius cochlearius) in South America. The taxonomy of this species has been unstable due that it was described as a member of Strigea Abildgaard, 1790. However, the same author one year later transferred it to Apharyngostrigea Ciurea, 1927 and since then, it has been alternatively placed in the genus Apharyngostrigea or Parastrigea Szidat, 1928 from Strigeidae. In the current research, specimens identified as P. brasiliana were collected from type host in southeastern Mexico. We sequenced three molecular markers: the internal transcribed spacers ITS1 and ITS2 including the 5.8S gene (ITS region), the D1-D3 domains of the large subunit (LSU) from nuclear DNA and cytochrome c oxidase subunit I (cox 1) from mitochondrial DNA. These sequences were aligned with other sequences available in the GenBank dataset from Strigeidae. Maximum likelihood and Bayesian analyses inferred with three molecular markers consistently showed that P. brasiliana is not closely related to other members of the genus Parastrigea and are placed in a reciprocal monophyletic clade inside Apharyngostrigea, with very low genetic divergence, varying from 0 to 0.09% for the ITS, from 0 to 0.08% for the LSU and from 0.21 to 0.43% for cox 1. Consequently, we proposed to reallocate it to A. brasiliana. The phylogenetic analyses obtained are key and very useful for re-evaluate the morphology of A. brasiliana because this species share morphological characters with the genera Parastrigea (concentration of vitelline follicles distributed in two lateral expansions on the forebody) and Apharyngostrigea (absence of pharynx). Finally, the current record of A. brasiliana expands its distribution range in four countries, namely, the USA, Mexico, Venezuela and Brazil, in the Neotropical region.</t>
  </si>
  <si>
    <t>Mahdy, Olfat Anter; Abdelsalam, Mohamed; Abdel-Maogood, Sahar Z.; Shaalan, Mohamed; Salem, Mai A.</t>
  </si>
  <si>
    <t>First genetic confirmation of Clinostomidae metacercariae infection in Oreochromis niloticus in Egypt</t>
  </si>
  <si>
    <t>C; complanatum; C; phalacrocoracis; E; heterostomum; Egypt; genetic confirmation; histopathology; mtDNA CO1; Nile tilapia; rDNA-ITS2</t>
  </si>
  <si>
    <t>EUCLINOSTOMUM-HETEROSTOMUM RUDOLPHI; COMPLANATUM INFECTION; RIBOSOMAL DNA; DIGENEA; TREMATODES; MITOCHONDRIAL; FISHES</t>
  </si>
  <si>
    <t>Clinostomiasis is a zoonotic disease of freshwater fish caused by digenetic trematodes in the genus Clinostomum. This parasite causes 'Laryngopharyngitis' disease in people and may result in human fatalities from asphyxiation when consumed improperly cooked Clinostomum complanatum-encysted metacercariae (EMC) infected fish. This study provides genetic confirmation, phylogenetic analysis and histopathological evaluation of Clinostomidae EMC recovered from infected wild-caught and farmed Nile tilapia (Oreochromis niloticus) in Egypt. Recovered parasites were identified as Clinostomum complanatum, C. phalacrocoracis and Euclinostomum heterostomum using macroscopic and microscopic examination. PCR amplification and sequencing of rDNA-ITS2 gene regions of C. complanatum; C. phalacrocoracis and mtDNA CO1 gene regions of E. heterostomum were carried out. Nucleotide sequences of C. complanatum, C. phalacrocoracis and E. heterostomum were registered in GenBank with accession numbers MT133890.1, MT158303.1 and MW193532.1, respectively. Histopathological findings in buccal cavities and kidney tissues of infected O. niloticus were described.</t>
  </si>
  <si>
    <t>Aquac. Res.</t>
  </si>
  <si>
    <t>Ahmad, Alzahraa Abdelraouf; Ramadan, Haidi Karam-Allah; Hassan, Waleed Attia; Hakami, Mohammed Ageeli; Huseein, Enas Abdelhameed Mahmoud; Mohamed, Sara Abdel-Aal; Mohamed, Adnan Ahmed; Elossily, Nahed Ahmed</t>
  </si>
  <si>
    <t>New perspectives for fascioliasis in Upper Egypt's new endemic region: Sociodemographic characteristics and phylogenetic analysis of Fasciola in humans, animals, and lymnaeid vectors</t>
  </si>
  <si>
    <t>NUCLEAR RIBOSOMAL DNA; GENETIC-CHARACTERIZATION; NILE DELTA; MOLECULAR CHARACTERIZATION; INTERMEDIATE HOSTS; DIGENEA FASCIOLIDAE; SNAILS MOLLUSCA; F-HEPATICA; GIGANTICA; MITOCHONDRIAL</t>
  </si>
  <si>
    <t>Background Fascioliasis is a significant vector-borne disease that has emerged in numerous tropical and subtropical countries causing severe health problems. Egypt is one of the fascioliasis endemic regions; however, the current situation in Upper Egypt is understudied, with only sporadic human cases or outbreaks. This study aims to highlight the sociodemographic characteristics of human fascioliasis in a newly emerged endemic area in Upper Egypt, along with risk factors analysis and the molecular characteristics of the fasciolid population in humans, animals, and lymnaeid snails. Methodology/Principal findings The study reported Fasciola infection in patients and their close relatives by analyzing the risk of human infection. Morphological and molecular characterization was performed on lymnaeid snails. Multigene sequencing was also used to characterize fasciolids from human cases, cattle, and pooled snail samples. The study identified asymptomatic Fasciola infection among family members and identified the presence of peridomestic animals as a significant risk factor for infection. This is the first genetic evidence that Radix auricularia exists as the snail intermediate host in Egypt. Conclusions/Significance This study revealed that Assiut Governorate in Upper Egypt is a high-risk area for human fascioliasis that requires additional control measures. Fasciola hepatica was the main causative agent infecting humans and snail vectors in this newly emerged endemic area. In addition, this is the first report of R. auricularia as the snail intermediate host transmitting fascioliasis in Upper Egypt. Further research is required to clarify the widespread distribution of Fasciola in Egypt's various animal hosts. This provides insight into the mode of transmission, epidemiological criteria, and genetic diversity of fasciolid populations in Upper Egypt. Author summary Human fascioliasis is a freshwater snail-transmitted disease that is widely distributed in many tropical and subtropical countries including Egypt. Recently, Upper Egypt reported sporadic cases of human fascioliasis and a few outbreaks establishing a new endemic area. This study was conducted to get information on the sociodemographic characteristics of the infected patients and possible risk factors of infection in this recently emerged endemic region. Further, this study tried to describe lymnaeid intermediate host snails involved in infection transmission morphologically and by molecular analysis. Analysis of the phylogenetic relationships between natural fasciolid populations was performed in humans, animals, and snail isolates by multilocus sequencing. Results indicated that asymptomatic fascioliasis should be screened in areas at risk of infection. Also, younger age groups and the presence of peri domestic animals were significantly associated with an increased risk of infection. This is the first molecular proof of the existence of Radix auricularia snails causing fascioliasis in Egypt. Results showed that Upper Egypt may be an area at risk for human fascioliasis that needs additional control measures.</t>
  </si>
  <si>
    <t>ITS1 Cox1 ND1</t>
  </si>
  <si>
    <t>Milton, Joseph J.; Affenzeller, Matthias; Abbott, Richard J.; Comes, Hans P.</t>
  </si>
  <si>
    <t>Plant speciation in the Namib Desert: potential origin of a widespread derivative species from a narrow endemic</t>
  </si>
  <si>
    <t>African Dry Corridor; budding speciation; dispersal; Namib Desert; niche differentiation; phylogenetic relicts; reproductive isolation barriers; Senecio</t>
  </si>
  <si>
    <t>SENECIONEAE ASTERACEAE; SELF-INCOMPATIBILITY; CLIMATE SURFACES; EVOLUTION; DIVERGENCE; DISPERSAL; HYBRIDIZATION; ECOLOGY; HISTORY; PLANTAGINACEAE</t>
  </si>
  <si>
    <t>Background Parapatric (or 'budding') speciation is increasingly recognised as an important phenomenon in plant evolution but its role in extreme (e.g. desert) environments is poorly documented. Aims To test this speciation model in a hypothesised sister pair, the Southwest - North African disjunct Senecio flavus and its putative progenitor, the Namibian Desert endemic S. englerianus. Methods Phylogenetic inferences were combined with niche divergence tests, morphometrics, and experimental-genetic approaches. We also evaluated the potential role of an African Dry Corridor (ADC) in promoting the hypothesised northward expansion of S. flavus (from Namibia), using palaeodistribution models. Results Belonging to an isolated (potential 'relict') clade, the two morphologically distinct species showed pronounced niche divergence in Namibia and signs of digenic-epistatic hybrid incompatibility (based on F-2 pollen fertility). The presence of 'connate-fluked' pappus hairs in S. flavus, likely increasing dispersal ability, is controlled by a single-gene locus. Conclusions Our results provide evidence for a possible (and rare) example of 'budding' speciation in which a wider-ranged derivative (S. flavus) originated at the periphery of a smaller-ranged progenitor (S. englerianus) in the Namib Desert region. The Southwest - North African disjunction of S. flavus could have been established by dispersal across intermediate ADC areas during periods of (Late) Pleistocene aridification.</t>
  </si>
  <si>
    <t>Plant Ecol. Divers.</t>
  </si>
  <si>
    <t>5-6</t>
  </si>
  <si>
    <t>Isabel Vilchis, Martha; Hernandez, Oscar E.; Senties, Abel; Dreckmann, Kurt M.; Nunez Resendiz, Maria Luisa; Ortegon-Aznar, Ileana</t>
  </si>
  <si>
    <t>Molecular and morphological characterization of Digenea (Rhodomelaceae, Rhodophyta) in the Mexican Atlantic</t>
  </si>
  <si>
    <t>COI-5P; geographic distribution; new record; rbcL; species delimitation methods</t>
  </si>
  <si>
    <t>SPECIES DELIMITATION; CERAMIALES; GELIDIALES; INTERFACE; SIMPLEX; HPC</t>
  </si>
  <si>
    <t>Digenea is a widely distributed genus in the Mexican Atlantic, and until a few years ago the only morphospecies D. simplex was recorded. Recent molecular research on this species from a locality in the Mexican Caribbean revealed the new species D. mexicana, whose morphological similarity with specimens from Gulf of Mexico suggests that its distribution range could extend to this area. The aim of this work was to characterize the molecular and morphological characters of Digenea specimens from different sites in the Mexican Atlantic, to confirm this hypothesis and even reveal the presence of new species or records for the country. Our phylogenetic analysis of COI-5P and rbcL markers revealed a new record of D. arenahauriens in Mexico and confirm the presence of D. mexicana in the southern Gulf of Mexico. The species delimitation methods showed potential new species for Australia, Japan, and Brazil. The true D. simplex was not recorded molecularly for Mexico. Morphological comparisons indicated an overlap among most of the species of the genus. Future studies about molecular and morphological characterization of Digenea specimens from around the world could help to clarify the problem of specific delimitation, and even reveal new species for the genus.</t>
  </si>
  <si>
    <t>Bot. Marina</t>
  </si>
  <si>
    <t>Juhasz, A.; Barlow, S. E. J.; Williams, H.; Johnson, B.; Walsh, N. Davies; Cunningham, L. C.; Jones, S.; LaCourse, E. J.; Stothard, J. R.</t>
  </si>
  <si>
    <t>A report of Bilharziella polonica cercariae in Knowsley Safari, Prescot, United Kingdom, with notes on other trematodes implicated in human cercarial dermatitis</t>
  </si>
  <si>
    <t>Swimmer's itch; Trichobilharzia anseri; Trichobilharzia longicauda; Planorbarius corneus; Ampullacaena balthica; Vertical swimming rate</t>
  </si>
  <si>
    <t>AVIAN SCHISTOSOMES; SWIMMERS ITCH; IDENTIFICATION; SNAILS; RISK</t>
  </si>
  <si>
    <t>As part of surveillance of snail-borne trematodiasis in Knowsley Safari (KS), Prescot, United Kingdom, a collection was made in July 2021 of various planorbid (n = 173) and lymnaeid (n = 218) snails. These were taken from 15 purposely selected freshwater habitats. In the laboratory emergent trematode cercariae, often from single snails, were identified by morphology with a sub-set, of those most accessible, later characterized by cytochrome oxidase subunit 1 (cox1) DNA barcoding. Two schistosomatid cercariae were of special note in the context of human cercarial dermatitis (HCD), Bilharziella polonica emergent from Planorbarius corneus and Trichobilharzia spp. emergent from Ampullacaena balthica. The former schistosomatid was last reported in the United Kingdom over 50 years ago. From cox1 analyses, the latter likely consisted of two taxa, Trichobilharzia anseri, a first report in the United Kingdom, and a hitherto unnamed genetic lineage having some affiliation with Trichobilharzia longicauda. The chronobiology of emergent cercariae from P. corneus was assessed, with the vertical swimming rate of B. polonica measured. We provide a brief risk appraisal of HCD for public activities typically undertaken within KS educational and recreational programmes.</t>
  </si>
  <si>
    <t>Martinez-Orti, Alberto; Adam, Sonia; Garippa, Giovanni; Boissier, Jerome; Dolores Bargues, M.; Mas-Coma, Santiago</t>
  </si>
  <si>
    <t>MORPHO-ANATOMICAL CHARACTERIZATION OF THE UROGENITAL SCHISTOSOMIASIS VECTOR BULINUS TRUNCATUS (AUDOUIN, 1827) (HETEROBRANCHIA: BULINIDAE) FROM SOUTHWESTERN EUROPE</t>
  </si>
  <si>
    <t>Bulinus truncatus; Bulinidae; urogenital Schistosomiasis; morpho-anatomy; South Europe</t>
  </si>
  <si>
    <t>FRESH-WATER SNAIL; CLIMATE-CHANGE; GASTROPODA; HAEMATOBIUM; PULMONATA; HERMAPHRODITE; TRANSMISSION; PHYLOGENY; INFECTION; TROPICUS</t>
  </si>
  <si>
    <t>Urogenital schistosomiasis has been present naturally in the South of Europe since the beginning of the 20th century and nowadays its presence is also known, at least imported by Sub-Saharan emigrants and tourists, in France, Italy, Portugal and Spain. One of the intermediate hosts of this trematode present in Europe is the bulinid mollusc Bulinus truncatus, non-native species that can be reached to Europe by humans and birds. In order to know this mollusc better, we carried out a morpho-anatomical study, of the shell, the reproductive system, radula, the respiratory organs and pseudobranch of several populations from Italy, France and Spain. Spanish conchological material studied comes from different populations, from material deposited in the Museo Nacional de Ciencias Naturales of Madrid and the Museu de Ciencies Naturals of Barcelona, as well as from its own material deposited in the Museu Valencia d'Historia Natural of Alginet (Valencia). The shell growth in captivity and the estimation of the population age of B. truncatus from El Ejido (Almeria, Spain), has also been studied. Finally, the finding of aphallic and euphallic specimens in the different populations of southern Europe studied is presented and taxonomic and ecological data of the genus Bulinus are shown.</t>
  </si>
  <si>
    <t>J. Conchol.</t>
  </si>
  <si>
    <t>Barnard, Rebecca B.; Moore, Chris S.; Keogh, Carolyn L.; Blakeslee, April M. H.</t>
  </si>
  <si>
    <t>If you encyst: evidence of parasite escape and host-switching among three co-occurring crabs</t>
  </si>
  <si>
    <t>Cancer irroratus; Carcinus maenas; Hemigrapsus sanguineus; Invasion history; Non-native; New England; Species introduction; Trematode</t>
  </si>
  <si>
    <t>MICROPHALLUS-TURGIDUS TREMATODA; ASIAN SHORE CRAB; CARCINUS-MAENAS; HEMIGRAPSUS-SANGUINEUS; MARINE INVASIONS; L.; BIOGEOGRAPHY; COMMUNITIES; POPULATIONS; DISPERSAL</t>
  </si>
  <si>
    <t>Biological invasions influence species interactions around the globe, including host and parasite communities. We evaluated trematode parasite diversity and the potential for host-switching of parasites in 3 co-occurring crabs in the Northeast USA, including 1 native species (Cancer irroratus) and 2 non-natives (Carcinus maenas, Hemigrapsus sanguineus), of which the former represents a historical and the latter a contemporary invader. At 7 sites from Maine to Rhode Island, we surveyed crabs for trematode infection prevalence and abundance, and the influence of parasitism on host body condition. We also conducted DNA sequencing using the 18S rRNA barcoding marker to determine species composition, diversity, and gene flow of trematode lineages among the co-occurring hosts. While the native host, C. irroratus, and the historical invader, C. maenas, exhibited no statistical difference in trematode prevalence, we found that C. maenas had a greater abundance of metacercarial cysts than the other 2 hosts, and the contemporary invader, H. sanguineus, was rarely infected. Crab condition did not vary with infection abundance, although infected females of all species had higher reproductive investment than other groups. Genetic analyses revealed that the microphallid trematodes consisted of 3 main clades, representing over 50 haplotypes, with evidence of host-switching by native parasites utilizing the non-native hosts. Given the importance of crustaceans to parasite life cycles, the introduction of novel hosts to these systems alters both free-living and host-parasite community interactions and could ultimately affect community structure and function. Future studies should continue to investigate host-parasite diversity and demographics following invasions to better understand impacts on native marine communities.</t>
  </si>
  <si>
    <t>species identification introduction</t>
  </si>
  <si>
    <t>Mar. Ecol.-Prog. Ser.</t>
  </si>
  <si>
    <t>Vudriko, Patrick; Echodu, Richard; Tashiro, Michiyo; Oka, Nozomi; Hayashi, Kei; Ichikawa-Seki, Madoka</t>
  </si>
  <si>
    <t>Population structure, molecular characterization, and phylogenetic analysis of Fasciola gigantica from two locations in Uganda</t>
  </si>
  <si>
    <t>Fasciola gigantica; Pepck; Pold; nad1; cox1</t>
  </si>
  <si>
    <t>GENETIC DIVERSITY; LIVER FLUKE; HEPATICA; NUCLEAR; SPP.; NAD1</t>
  </si>
  <si>
    <t>Fasciola gigantica is a major pathogen that causes fasciolosis in Africa. A recent study in Uganda demonstrated that Fasciola flukes were present in 65.7% of slaughtered cattle. However, molecular identification of Fasciola species has not yet been performed in the country. In the present study, 292 Fasciola flukes were collected from Kampala and Gulu, Uganda. The samples were identified as F. gigantica using a multiplex polymerase chain reaction (PCR) assay for phosphoenolpyruvate carboxykinase (pepck) and a PCR-restriction fragment length polymorphism (RFLP) assay for DNA polymerase delta (pold). A significant genetic difference between F. gigantica obtained from cattle slaughtered at Kampala and Gulu was observed by analyzing the mitochondrial markers NADH dehydrogenase subunit 1 (nad1) and cytochrome C oxidase subunit 1 (cox1). Fasciola collected from Gulu had a more diversified population than that collected from Kampala, probably because of differences in livestock management systems. One of the possible reasons for this observation is that cattle slaughtered in Gulu were reared under an extensive communal grazing system, which is suitable for maintaining parasite di-versity, whereas cattle slaughtered in Kampala mainly originated from fenced/closed farms, which limits parasite diversity. However, the cause of the difference between these two locations was not clearly defined by the results of this study. The F. gigantica population from Uganda was related to that obtained from Zambia. A star-like phylogeny was detected in a median-joining network analysis, which indicated rapid population expansion and suggested that the F. gigantica populations from both countries are maintained by domestic ruminants in eastern Africa. Interestingly, the F. gigantica population from Uganda was not related to those from Egypt and Nigeria. The results of the present study suggest that F. gigantica populations in African countries are indigenous to each country or region.</t>
  </si>
  <si>
    <t>Cox1 ND1 RFLP</t>
  </si>
  <si>
    <t>Jorge, Fatima; Dheilly, Nolwenn M.; Froissard, Celine; Poulin, Robert</t>
  </si>
  <si>
    <t>Association between parasite microbiomes and caste development and colony structure in a social trematode</t>
  </si>
  <si>
    <t>castes; division of labour; microbiome; parasite; sociality; symbiont</t>
  </si>
  <si>
    <t>DIVISION-OF-LABOR; DIVERSITY; SYMBIONTS; EVOLUTION; RATIO</t>
  </si>
  <si>
    <t>Division of labour through the formation of morphologically and functionally distinct castes is a recurring theme in the evolution of animal sociality. The mechanisms driving the differentiation of individuals into distinct castes remain poorly understood, especially for animals forming clonal colonies. We test the association between microbiomes and caste formation within the social trematode Philophthalmus attenuatus, using a metabarcoding approach targeting the bacterial 16S SSU rRNA gene. Clonal colonies of this trematode within snail hosts comprise large reproductive individuals which produce dispersal stages, and small, non-reproducing soldiers which defend the colony against invaders. In colonies extracted directly from field-collected snails, reproductives harboured more diverse bacterial communities than soldiers, and reproductives and soldiers harboured distinct bacterial communities, at all taxonomic levels considered. No single bacterial taxon showed high enough prevalence in either soldiers or reproductives to be singled out as a key driver, indicating that the whole microbial community contributes to these differences. Other colonies were experimentally exposed to antibiotics to alter their bacterial communities, and sampled shortly after treatment and weeks later after allowing for turnover of colony members. At those time points, bacterial communities of the two castes still differed across all antibiotic treatments; however, the caste ratio within colonies changed: after antibiotic disruption and turnover of individuals, new individuals were more likely to become reproductives than in undisturbed control colonies. Our results reveal that each caste has a distinct microbiome; whether the social context affects the microbiota, or whether microbes contribute to modulating the phenotype of individuals, remains to be determined.</t>
  </si>
  <si>
    <t>Chermak, Taylor P.; Tkach, Vasyl V.</t>
  </si>
  <si>
    <t>Phylogenetic relationships of the Renschetrematidae Yamaguti, 1971 with description of a new species of Renschetrema Rohde, 1964 from the Philippines</t>
  </si>
  <si>
    <t>PLATYHELMINTHES</t>
  </si>
  <si>
    <t>Renschetrematidae is a very small family of digeneans parasitic in bats in southern and Southeast Asia. According to the original descriptions and the latest revision, its representatives are characterized by the presence of several unusual characters. Among them are the dorsal position of the genital pores, separate male and female genital pores, and the presence of an accessory sac (stylet pouch) associated with terminal genitalia and containing a stylet-like structure. Prior to our study, the phylogenetic relationships of the Renschetrematidae were unknown and DNA sequence data were absent from any of its representatives. In this work, we present the description of a new species of Renschetrema from bats in the Philippines. We also evaluate the phylogenetic affinities of the Renschetrematidae using newly obtained partial sequences of the 28S rRNA gene from Renschetrema specimens collected in the Philippines and Southeast China. The new species differs from previously described species by the position and orientations of the stylet pouch, presence of accessory spines around genital atrium, position of gonads, body shape and relative size of pharynx and oral sucker. Our phylogenetic analysis supports the status of the Renschetrematidae as an independent family within the superfamily Microphalloidea. In the phylogenetic tree, the Renschetrematidae appeared as an independent family-level lineage, basal to the remaining taxa within the Microphalloidea. Detailed examination of our specimens revealed significant errors in the current diagnoses of the genus Renschetrema and the Renschetrematidae. Amended diagnoses of the genus and the family are provided.</t>
  </si>
  <si>
    <t>Cleary, Alison C.; Callesen, Trine A.; Berge, Jorgen; Gabrielsen, Tove M.</t>
  </si>
  <si>
    <t>Parasite-copepod interactions in Svalbard: diversity, host specificity, and seasonal patterns</t>
  </si>
  <si>
    <t>Calanus glacialis; Pseudocalanus spp; Parasites; Metabarcoding; Arctic</t>
  </si>
  <si>
    <t>CALANUS-GLACIALIS; CLIMATE-CHANGE; ARCTIC-OCEAN; BERING-SEA; KRILL; ELLOBIOPSIS; MORTALITY; DINOFLAGELLATE; THALASSOMYCES; FINMARCHICUS</t>
  </si>
  <si>
    <t>Copepods of the genera Calanus and Pseudocalanus are important components of Arctic marine ecosystems. Despite the key roles of these zooplankters, little is known about the organisms they interact with most intimately, their parasites and symbionts. We applied metabarcode sequencing to uncover eukaryotic parasites present within these two copepod genera from three areas around the high Arctic archipelago of Svalbard. Ten distinct parasite groups were observed: four different Apostome ciliates, four different dinoflagellates (Chytriodinium sp., Ellobiopsis sp., Thalassomyces sp., and Hematodinium sp.), a Paradinium sp., and a trematode. Apostome ciliates closely related to Pseudocollinia spp. were the most commonly observed parasite, with overall infection rates of 21.5% in Calanus and 12.5% in Pseudocalanus. Infection by these ciliates varied seasonally, with no infections observed in early winter, but infection rates exceeding 75% in spring. Host specificity varied between parasites, with significant differences in infection rate between the two host copepod genera for four parasites (two ciliates, Chytriodinium, and a trematode). The diverse assemblage of parasites observed in these copepods, and the frequency of infection, with over one in five copepod individuals infected, suggest parasites may be playing a greater role in Arctic plankton communities than generally acknowledged.</t>
  </si>
  <si>
    <t>survey</t>
  </si>
  <si>
    <t>amplicon seq metabarcoding</t>
  </si>
  <si>
    <t>Pinto, Hudson A.; Mati, Vitor L. T.; Melo, Alan L.; V. Brant, Sara</t>
  </si>
  <si>
    <t>A putative new genus of avian schistosome transmitted by Biomphalaria straminea (Gastropoda: Planorbidae) in Brazil, with a discussion on the potential involvement in human cercarial dermatitis</t>
  </si>
  <si>
    <t>Cercariae; Avian schistosome; Urban lake; Cercarial dermatitis</t>
  </si>
  <si>
    <t>TRICHOBILHARZIA TREMATODA SCHISTOSOMATIDAE; INTERMEDIATE HOST; DIVERSITY; DNA; QUERQUEDULAE; SYSTEMATICS; PHYLOGENY; OUTBREAKS; PROVINCE; ZEALAND</t>
  </si>
  <si>
    <t>Human cercarial dermatitis (HCD) caused by avian schistosomes is an emerging health issue in different parts of the world. Nevertheless, parasite diversity, life cycle, and involvement in HCD remain poorly known or neglected in South America. Herein, we reported data obtained during a long-term malacological survey carried out in Pampulha Reservoir, an urban eutrophic waterbody from Brazil between 2009 and 2012. An ocellate brevifurcate cercaria emerged from 55 of 16,235 (0.34%) specimens of Biomphalaria straminea. Samples of the cercariae were subjected to morphological, experimental, and molecular study (analysis of partial sequences of nuclear 28S and mitochondrial cox1 genes). The molecular analysis revealed that the larva corresponds to an avian schistosome; however, it does not correspond to any named genus. A close related isolate was previously reported in Biomphalaria sudanica from Kenya (molecular divergences of 0.54% and 9.62% for 28S and cox1, respectively). The morphology of this cercaria was compared with other avian schistosome larvae from Biomphalaria spp. Attempts to infect experimentally ducks (Cairina moschata) and mice revealed cutaneous manifestations after exposure to cercariae, but adult parasites were not obtained in these hosts. Phylogenetic analysis suggests this parasite is a putative new genus and species of avian schistosome. The potential involvement of the larvae herein described in cases of HCD in Brazil cannot be ruled out. Surprisingly, HCD was not reported in the country so far, which can be related to difficulties in its diagnosis in areas of overlap with human schistosomes.</t>
  </si>
  <si>
    <t>Sperm ultrastructural features of Proctotrema bacilliovatum (Digenea, Monorchiidae), an intestinal parasite of the Striped red mullet Mullus surmuletus (Teleostei, Mullidae) from the Gulf of Gabes (Tunisia)</t>
  </si>
  <si>
    <t>Spermatozoon; Ultrastructure; Monorchioidea</t>
  </si>
  <si>
    <t>SPERMATOZOON ULTRASTRUCTURE; PISCES; SPERMIOGENESIS; PLATYHELMINTHES; CHARACTERS; MESOMETRIDAE; HEMIUROIDEA; HEMIURIDAE; PHYLOGENY; STOSSICH</t>
  </si>
  <si>
    <t>The ultrastructural organisation of the mature spermatozoon of Proctotrema bacilliovatum (Digenea, Monorchioidea, Monorchiidae) is described by means of transmission electron microscopy (TEM). Live digeneans were collected from the digestive tract of the Striped red mullet Mullus surmuletus (Teleostei, Mullidae), caught off from the Gulf of Gabes in La Chebba (Tunisia). The ultrastructural study reveals that the male gamete of P. bacilliovatum is a filiform cell tapered at both extremities and exhibits typical characteristics of digenean sperm such as two 9+'1'axonemes of different lengths, mitochondria/a, an external ornamentation of the plasma membrane type 2 according to Quilichini et al. (2011) associated with cortical microtubules, spine-like bodies, two bundles of parallel cortical microtubules with their maximum number (around 42 microtubules) located in the anterior part of the spermatozoon and granules of glycogen. Moreover, the spermatozoon of P. bacilliovatum displays the Quilichini et al.'s fasciolidean type of posterior extremity.</t>
  </si>
  <si>
    <t>Zool. Anz.</t>
  </si>
  <si>
    <t>Van Van Kim; Hung Manh Nguyen; Greiman, Stephen E.; Ha Van Nguyen; Chinh Ngoc Nguyen; Manh Duc Vu; Truong Dinh Hoai; Madsen, Henry</t>
  </si>
  <si>
    <t>Molecular and morphological characterization of Dollfustrema bagarii (Digenea: Bucephalidae) metacercariae from aquaculture channel catfish (Ictalurus punctatus) in northern Vietnam</t>
  </si>
  <si>
    <t>28S rDNA; fish disease; histopathological examination; introduced fish; phylogenetic analysis</t>
  </si>
  <si>
    <t>White grub metacercariae were found in the livers and kidneys of diseased specimens of an introduced channel catfish, Ictalurus punctatus (Rafinesque), in Vietnam. Based on morphological features and 28S rDNA sequence analysis, the isolated metacercariae were identified as Dollfustrema bagarii (Digenea: Bucephalidae) Moravec &amp; Sey. Histopathological examination shows that encysted metacercariae can change the tissue structure of the infected organs and is often accompanied by haemorrhaging and the presence of eosinophilic granular cell infiltration. Degenerative changes were also observed.</t>
  </si>
  <si>
    <t>J. Fish Dis.</t>
  </si>
  <si>
    <t>Shchenkov, Sergei, V; Sokolov, Sergey G.; Denisova, Sofia A.</t>
  </si>
  <si>
    <t>Phylogenetic position of Atriophallophorus minutus (Trematoda: Microphallidae), the type-species of the genus Atriophallophorus Deblock &amp; Rose, 1964, based on partial 28S rDNA gene sequence</t>
  </si>
  <si>
    <t>28S rDNA; coI mtDNA; SEM; Plagiorchiida; Trematoda</t>
  </si>
  <si>
    <t>MITOCHONDRIAL-DNA; MORPHOLOGY; ALIGNMENT</t>
  </si>
  <si>
    <t>We found metacercariae of a microphallid trematode Atriophallophorus minutus in freshwater snails Bithynia tentaculata. In this study, we provide a morphological description of whole-mount specimens and semi-thin sections of experimentally grown adults of this species. Our morphological examination supports the idea that the adults of Atriophallophorus spp. have a ventral sucker with a sinistral interruption of the outer edge. In the 28S rDNA gene-based phylogenetic analyses, our specimens of A. minutus were grouped into Atriophallophorus spp. clade, as a sister taxon to Atriophallophorus winterbourni + Atriophallophorus sp. Analysis of the pairwise genetic distances between coI mtDNA gene sequences revealed a low divergence between the two specimens of A. minutus (1.1%) and a greater divergence (up to 16.6%) between them and A. winterbourni. Since other Atriophallophorus spp. are known to have a strict specificity to the polyvalent intermediate host, we suggest that A. minutus reported from different snail species may represent a complex of cryptic species.</t>
  </si>
  <si>
    <t>Jorge, Fatima; Froissard, Celine; Dheilly, Nolwenn M.; Poulin, Robert</t>
  </si>
  <si>
    <t>Bacterial community dynamics following antibiotic exposure in a trematode parasite</t>
  </si>
  <si>
    <t>Antibiotics; Bacterial communities; Metabarcoding; Microbiome; Philophthalmus attenuatus</t>
  </si>
  <si>
    <t>GUT MICROBIOTA; SYMBIONTS</t>
  </si>
  <si>
    <t>Parasites harbour rich microbial communities that may play a role in host-parasite interactions, from influencing the parasite's infectivity to modulating its virulence. Experimental manipulation of a parasite's microbes would be essential, however, in order to establish their causal role. Here, we tested whether indirect exposure of a trematode parasite within its snail intermediate host to a variety of antibiotics could alter its bacterial community. Based on sequencing the prokaryotic 16S ssrRNA gene, we characterised and compared the bacterial community of the trematode Philophthalmus attenuatus before, shortly after, and weeks after exposure to different antibiotics (penicillin, colistin, gentamicin) with distinct activity spectra. Our findings revealed that indirectly treating the parasites by exposing their snail host to antibiotics resulted in changes to their bacterial communities, measured as their diversity, taxonomic composition, and/or the relative abundance of certain taxa. However, alterations to the parasite's bacterial community were not always as predicted from the activity spectrum of the antibiotic used. Furthermore, the bacterial communities of the parasites followed significantly divergent trajectories in the days post-exposure to antibiotics, but later converged toward a new state, i.e. a new bacterial community structure different from that pre-exposure. Our results confirm that a trematode's microbial community can be experimentally altered by antibiotic exposure while within its snail host, with the dynamic nature of the bacterial assemblage driving it to a new state over time after the perturbation. This research opens new possibilities for future experimental investigations of the functional roles of microbes in host-parasite interactions. (C) 2021 Australian Society for Parasitology. Published by Elsevier Ltd. All rights reserved.</t>
  </si>
  <si>
    <t>Achatz, Tyler J.; Chermak, Taylor P.; Junker, Kerstin; Tkach, Vasyl V.</t>
  </si>
  <si>
    <t>Integration of morphological and molecular data reveals further unknown diversity of the Proterodiplostomidae in crocodilians</t>
  </si>
  <si>
    <t>Africa; Australia; crocodilians; Diplostomoidea; Proterodiplostomidae; South America</t>
  </si>
  <si>
    <t>The Proterodiplostomidae Dubois, 1936 is a family of digeneans within the superfamily Diplostomoidea Poirier, 1886. Members of the family are distributed mostly in the tropics and subtropics, primarily in crocodilians, although some species are known from other reptiles. Despite their broad geographic distribution, the knowledge of proterodiplostomid diversity remains limited, mostly because a number of potential host species and regions of the world have not been sufficiently explored for these parasites. In this study, we use morphological and molecular data to describe four new genera (Afroproterodiplostomum gen. nov., Dungalabatrema gen. nov., Australiadiplostomum gen. nov. and Nattererodiplostomum gen. nov.) and five new species (Afroproterodiplostomum ingwenyae sp. nov., Australiadiplostomum blairi sp. nov., Dungalabatrema kostadinovae sp. nov., Dungalabatrema snyderi sp. nov. and Pseudoneodiplostomum angustus sp. nov.) of proterodiplostomids from crocodilians in Australia, South Africa and South America. Nattererodiplostomum gen. nov. has been established upon re-evaluation of the status of Proterodiplostomum medusae (Dubois, 1936) from caimans in Brazil using combined morphological and molecular evidence. Only a few previous studies provided DNA sequence data of proterodiplostomids. We generated partial 28S rDNA and cytochrome c subunit (cox1) mtDNA sequences for three previously undescribed proterodiplostomids collected from Crocodylus spp. in Australia and South Africa. The newly generated 28S sequences were used to examine phylogenetic affinities of these taxa. All three newly sequenced proterodiplostomid species appeared in the phylogenetic tree in a strongly supported monophyletic clade comprising exclusively parasites of Crocodylus. http://www.zoobank.org/urn:lsid:zoobank.org:pub:C30F977D-4A0B-4D8C-8BAF-0D6C48B5396B</t>
  </si>
  <si>
    <t>species identification phylogenetics</t>
  </si>
  <si>
    <t>Davis, Norman E.; Blair, David; Brant, Sara V.</t>
  </si>
  <si>
    <t>Diversity of Trichobilharzia in New Zealand with a new species and a redescription, and their likely contribution to cercarial dermatitis</t>
  </si>
  <si>
    <t>Austropeplea; cercarial dermatitis; Lake Wanaka; museum vouchers; New Zealand; schistosomes; swimmer's itch; Trichobilharzia</t>
  </si>
  <si>
    <t>AVIAN SCHISTOSOMES; LAKE WANAKA; LIFE-CYCLE; LYMNAEA-TOMENTOSA; TREMATODA SCHISTOSOMATIDAE; ANAS-PLATYRHYNCHOS; NASAL SCHISTOSOME; INTERMEDIATE HOST; BLOOD-VESSELS; PHYLOGENY</t>
  </si>
  <si>
    <t>In response to annual outbreaks of human cercarial dermatitis (HCD) in Lake Wanaka, New Zealand, ducks and snails were collected and screened for avian schistosomes. During the survey from 2009 to 2017, four species of Trichobilharzia were recovered. Specimens were examined both morphologically and genetically. Trichobilharzia querquedulae, a species known from four continents, was found in the visceral veins of the duck Spatula rhynchotis but the snail host remains unknown. Cercaria longicauda [i.e. Trichobilharzia longicauda (Macfarlane, 1944) Davis, 2006], considered the major aetiological agent of HCD in Lake Wanaka, was discovered, and redescribed from adults in the visceral veins of the duck Aythya novaeseelandiae and cercariae from the snail Austropeplea tomentosa. Recovered from the nasal mucosa of Ay. novaeseelandiae is a new species of Trichobilharzia that was also found to cycle naturally through Au. tomentosa. Cercariae of a fourth species of Trichobilharzia were found in Au. tomentosa but the species remains unidentified.</t>
  </si>
  <si>
    <t>Gonchar, Anna; Galaktionov, Kirill, V</t>
  </si>
  <si>
    <t>The Pacific Notocotylus atlanticus (Digenea: Notocotylidae)</t>
  </si>
  <si>
    <t>Notocotylidae; Species identification; Barcode gap; cox1; Geographical distribution; Host specificity</t>
  </si>
  <si>
    <t>Recently two unidentified Notocotylus species have been recovered from a mallard in Hokkaido, Japan. Pre-liminary data indicated that one of them may belong to N. atlanticus-a species found in Europe and on the Atlantic coast of North America. Now we have sequenced partial cox1 for several European N. atlanticus isolates and performed a barcode gap analysis. It has shown the conspecificity of European and Japanese worms, bringing up discussion on distribution, transmission and host specificity in this species.</t>
  </si>
  <si>
    <t>species delimitation</t>
  </si>
  <si>
    <t>Belousova, Y., V; Tatonova, Y., V</t>
  </si>
  <si>
    <t>Molecular Phylogenetic Study of Larval Trematode from the Gastropod Tritia mutabilis (Gastropoda: Nassariidae) in the Mediterranean Sea off Naples</t>
  </si>
  <si>
    <t>Lepocreadiidae gen; sp; 1; cercariae; Tritia mutabilis; Italy; genetic data</t>
  </si>
  <si>
    <t>MORPHOLOGY; NUCLEAR; DNA</t>
  </si>
  <si>
    <t>Larval trematode that infecting the gastropod Tritia mutabilis (Nassariisae) in natural beds of the Neapolitan Gulf (off Campania, Pozzuoli) was characterized moleculary. Main features of ophthalmotrichocercous cercariae obtained in this study were a most similar to the previously identified cercariae of the family Lepocreadiidae. Based on molecular data, this parasite can be also attributed to this family, and was named here Lepocreadiidae gen. sp. 1. The cox1 gene sequences did not match sequences from other represenatives of the family, and the phylogenetic trees based on ITS2 had unresolved topology. According to the molecular analysis based on the 28S rRNA gene, the sequences for cercariae obtained were closer to the species of the genera Opechona, Prodistomum Linton, 1910, Clavogalea Bray, 1985) and Preptetos Pritchard, 1960, but cluster, which uncluded these representatives, requires revision using both morphological and molecular data.</t>
  </si>
  <si>
    <t>Euclydes, Lorena; De la Torre, Gabriel M.; Dudczak, Amanda Caroline; de Vasconcelos Melo, Francisco Tiago; Campiao, Karla Magalhaes</t>
  </si>
  <si>
    <t>Ecological specificity explains infection parameters of anuran parasites at different scales</t>
  </si>
  <si>
    <t>Ecological fitting; host traits; parasite prevalence; parasite specificity; phylogenetic specificity</t>
  </si>
  <si>
    <t>PHYLOGENETIC COMMUNITY STRUCTURE; OF-ALL-TRADES; HOST-SPECIFICITY; SPECIES RICHNESS; BIODIVERSITY; PLANT; ASSOCIATIONS; NESTEDNESS; PREVALENCE; TREMATODES</t>
  </si>
  <si>
    <t>Understanding the determinants of parasite infection in different hosts is one of the main goals of disease ecology. Evaluating the relationship between parasite-host specificity and infection parameters within host communities and populations may contribute to this understanding. Here we propose two measures of specificity that encompasses phylogenetic and ecological relatedness among hosts and investigated how such metrics explain parasite infection prevalence and mean infection intensity (MII). We analysed the parasites associated with an anuran community in an area of Atlantic Forest and used the number of infected hosts and the net relatedness index to calculate the phylogenetic and ecological specificities of the parasites. These specificity measures were related to infection metrics (prevalence and MII) with generalized linear mixed models at community (all hosts) and population (infected host species) scales. Parasite prevalence was correlated with the number of infected hosts and, when considering only multi-host parasites, was positively related to parasite ecological specificity at community and population scales. Thus, parasite species have similar prevalences in ecologically closer hosts. No relationship was found for parasite MII. Incorporating ecological characteristics of hosts in parasite specificity analyses improves the detection of patterns of specificity across scales.</t>
  </si>
  <si>
    <t>Landaverde-Gonzalez, Patricia; Osgood, Julie; Quinonez, Carlos A. Montenegro; Monzon, Vivian; Rodas, Antonieta; Monroy, Carlota</t>
  </si>
  <si>
    <t>The effect of landscape and human settlement on the genetic differentiation and presence of Paragonimus species in Mesoamerica</t>
  </si>
  <si>
    <t>DNA Barcoding; Demographic history; Elevation; Human settlements; Mesoamerica; Paragonimus mexicanus; Species delimitation; River basin connection</t>
  </si>
  <si>
    <t>MEXICANUS; ECOLOGY; COALESCENT; IMPACTS; MARKERS</t>
  </si>
  <si>
    <t>Foodborne diseases are a neglected research area, and despite the existence of many tools for diagnosis and genetic studies, very little is known about the effect of the landscape on the genetic diversity and presence of parasites. One of these foodborne disease is paragonimiasis, caused by trematodes of the genus Paragonimus, which is responsible for a high number of infections in humans and wild animals. The main Paragonimus sp reported in Mesoamerica is Paragonimus mexicanus, yet there are doubts about its correct identification as a unique species throughout the region. This, together with a lack of detailed knowledge about their ecology, evolution and differentiation, may complicate the implementation of control strategies across the Mesoamerican region. We had the goal of delimiting the species of P. mexicanus found throughout Mesoamerica and determining the effect of landscape and geology on the diversity and presence of the parasite. We found support for the delimitation of five genetic groups. The genetic differentiation among these groups was positively affected by elevation and the isolation of river basins, while the parasite's presence was affected negatively only by the presence of human settlements. These results suggest that areas with lower elevation, connected rivers basins, and an absence of human settlements have low genetic differentiation and high P. mexicanus presence, which may increase the risk of Paragonimus infection. These demonstrate the importance of accurate species delimitation and consideration of the effect of landscape on Paragonimus in the proposal of adequate control strategies. However, other landscape variables cannot be discarded, including temperature, rainfall regime, and spatial scale (local, landscape and regional). These additional variables were not explored here, and should be considered in future studies. (c) 2021 Australian Society for Parasitology. Published by Elsevier Ltd. All rights reserved.</t>
  </si>
  <si>
    <t>Yin, Nan; Zhao, Shuai; Huang, Xiao-Chen; Ouyang, Shan; Wu, Xiao-Ping</t>
  </si>
  <si>
    <t>Complete mitochondrial genome of the freshwater snail Tarebia granifera (Lamarck, 1816) (Gastropoda: Cerithioidea: Thiaridae)</t>
  </si>
  <si>
    <t>Mitogenome; phylogeny; cerithioidean; parasitic disease</t>
  </si>
  <si>
    <t>PRIMERS</t>
  </si>
  <si>
    <t>The freshwater gastropod Tarebia granifera (Lamarck, 1816) is found in Taiwan, Hainan, and Guangdong provinces in China, and is one of the main intermediate hosts of trematodes that infect humans. The taxonomic positions of some cerithioidean families are still unclear, and whole mitochondrial genome studies are scarce in the Thiaridae. In this study, we describe the complete mitogenome of Tarebia granifera (Lamarck, 1816). The mitogenome is 15,555 bp in length, with a total of 37 genes, including 13 protein-coding genes, 2 rRNA genes, and 22 tRNA genes. It is consistent with the essential features of previously studied mitochondrial genomes of species belonging to the superfamily Cerithioidea. Our study demonstrates the usefulness of mitogenomic data for resolving phylogenetic relationships of families within Cerithioidea and may also contribute to the prevention and control of the parasitic diseases caused by trematodes, which use T. granifera as an intermediate host.</t>
  </si>
  <si>
    <t>Mitochondrial DNA Part B-Resour.</t>
  </si>
  <si>
    <t>Arshad, Muhammad; Afshan, Kiran; Hayat, Humair; Firasat, Sabika; Khan, Imtiaz Ahmad; Narjis, Ghulam</t>
  </si>
  <si>
    <t>MORPHOLOGICAL, HISTOPATHOLOGICAL AND SECONDARY STRUCTURE ANALYSIS OF SECOND INTERNAL TRANSCRIBED SPACER (ITS-2) REGION OF Gigantocotyle explanatum (TREMATODA: PARAMPHISTOMIDAE) IN BUFFALOES OF PAKISTAN</t>
  </si>
  <si>
    <t>Bubalus bubalis; buffaloes; Gigantocotyle explanatum; histopathology; molecular characterization; Pakistan</t>
  </si>
  <si>
    <t>MOLECULAR CHARACTERIZATION; EVOLUTIONARY GENETICS; FASCIOLA-GIGANTICA; COMMON CORE; NUCLEAR; CATTLE</t>
  </si>
  <si>
    <t>Liver infections due to amphistomes in buffaloes cause significant economic losses in livestock sector. The present study investigated the classical morphological features of adult amphistomes combined with histopathology and molecular identity in slaughtered buffaloes from Khyber Pakhtunkhwa, Pakistan. Adult amphistome were collected and morphologically characterized as Gigantocotyle explanatum. Morphometric measurement (n=50) were obtained with 12.05 +/- 1.68 mm in length and 5.77 +/- 0.81 mm in width, and the values of sagittal section was 6.35 +/- 1.03 x 2.98 +/- 0.50 mm in size. Severe bile duct pathology was observed with fibrosis of the duct wall with an irregular epithelial border, hyperplasia and inflammatory response with numerous neutrophils and eosinophils. The molecular identity of G. explanatum within Paramphistomidae was confirmed by ITS-2 rDNA sequences phylogenetic analysis based on maximum likelihood method. The genetic data based on ITS-2 secondary structure of G. explanatum consisted of four helix, Helix I, II and IV were conserved as compared with other closely related reference taxa of family Paramphistomidae and Gastrothylacidae. Helix III expressed some variations. The study concluded that rDNA ITS-2 and secondary structure information provides a guide for other researchers to determine the molecular taxonomic position of Paramphistomidae trematodes, data will support future clinical studies and control measures to reduce the amphistomiasis in buffaloes.</t>
  </si>
  <si>
    <t>Buffalo Bull.</t>
  </si>
  <si>
    <t>Oh, Chang Seok; Seo, Min; Lee, Hye Jin; Kim, Myeung Ju; Lim, Do-Seon; Shin, Dong Hoon</t>
  </si>
  <si>
    <t>GENETIC ANALYSIS OF ANCIENT CLONORCHIS SINENSIS EGGS ATTAINED FROM GORYEONG MUMMY OF JOSEON DYNASTY PERIOD</t>
  </si>
  <si>
    <t>Clonorchis sinensis; Ancient DNA; Korea; Goryeong; Joseon period; Mummy</t>
  </si>
  <si>
    <t>NUCLEAR RDNA SEQUENCES; TREMATODA OPISTHORCHIIDAE; MOLECULAR-IDENTIFICATION; ENTEROBIUS-VERMICULARIS; MITOCHONDRIAL GENOMES; HEILONGJIANG PROVINCE; PHYLOGENETIC ANALYSIS; DNA; DIVERSITY; VIVERRINI</t>
  </si>
  <si>
    <t>Although Clonorchis sinensis is a parasite that still infects many people in East Asia, its genetics remain largely unknown. We conducted ancient DNA analysis of C. sinensis eggs obtained from a Joseon period mummy newly discovered in South Korea. Clonorchis sinensis DNA was amplified for internal transcribed spacer 1, cytochrome c oxidase subunit 1, and NADH dehydrogenase subunit 2 and 5 genes. The results of BLAST/NCBI showed that the consensus sequences were 98.24 to 100% identical to the modern and ancient C. sinensis sequences reported from Korea, China, Japan, and other Asian countries. Our report helps to fill in the genetic profile of ancient C. sinensis strains that infected East Asian people hundreds of years ago.</t>
  </si>
  <si>
    <t>ancient specie identification</t>
  </si>
  <si>
    <t>ITS1 Cox1 Nadh2 ND5</t>
  </si>
  <si>
    <t>Juhasz, Alexandra; Lawton, Scott P.</t>
  </si>
  <si>
    <t>Toll like receptors and their evolution in the lymnaeid freshwater snail species Radix auricularia and Lymnaea stagnalis, key intermediate hosts for zoonotic trematodes</t>
  </si>
  <si>
    <t>Toll-like receptor; Gastropod; Radix auricularia; Lymnaea stagnalis; Gene duplication; Leucine-rich repeat; Phylogeny</t>
  </si>
  <si>
    <t>GENE; IDENTIFICATION; DROSOPHILA</t>
  </si>
  <si>
    <t>One of the major evolutionarily conserved pathways in innate immunity of invertebrates is the toll-like receptor (TLR) pathway. However, little is known of the TLR protein family in gastropod molluscs despite their role in the transmission of human diseases, especially the common lymnaeid freshwater snail species Radix auricularia and Lymnaea stagnalis, key intermediate hosts of zoonotic trematodes. Using comparative genomics and gene prediction approaches utilising the freshwater snail Biomphalaria glabrata genome as a reference ten putative TLR proteins were identified in both R. auricularia and L. stagnalis. Phylogenetic analyses revealed that unlike other molluscs the lymnaeid species also possessed class 1 TLRs, previously thought to be unique to B. glabrata. Gene duplication events were also seen across the TLR classes in the lymnaeids with several of the genes appearing to exist as potential tandem elements in R. auricularia. Each predicted TLR was shown to possess the typical the leucine-rich repeat extracellular and TIR intracellular domains and both single cysteine clusters and multiple cysteine clusters TLRs were identified in both lymnaeid species. Principle component analyses of 3D models of the predicted TLRs showed that class 1 and 5 proteins did not cluster based on similarity of structure, suggested to be potential adaptation to a range of pathogens. This study provides the first detailed account of TLRs in lymnaeids and affords a platform for further research into the role of these proteins into susceptibility and compatibility of these snails with trematodes and their role in transmission.</t>
  </si>
  <si>
    <t>Dev. Comp. Immunol.</t>
  </si>
  <si>
    <t>Zonneveld, John-Paul; AbdelGawad, Mohamed K.; Miller, Ellen R.</t>
  </si>
  <si>
    <t>Ectoparasite borings, mesoparasite borings, and scavenging traces in early Miocene turtle and tortoise shell: Moghra Formation, Wadi Moghra, Egypt</t>
  </si>
  <si>
    <t>JURASSIC MORRISON FORMATION; LEECH PARASITISM; DINOSAUR BONE; AMBLYOMMA-MARMOREUM; WESTERN DESERT; PLACOBDELLA; FOSSIL; HOST; PREVALENCE; PHYLOGENY</t>
  </si>
  <si>
    <t>Borings and bite marks on fossil turtle carapaces and plastra from the Miocene Moghra Formation, northern Egypt, are herein described. All fossil turtle material from Moghra exhibits ichnofossils. The positions of invertebrate borings on external surfaces of tortoise and turtle shell material at Moghra are consistent with the activities of ectoparasites or mesoparasites. A single invertebrate ichnotaxon, Karethraichnus lakkos Zonneveld et al., 2016, occurs on Moghra tortoise fossils. This trace fossil was likely emplaced by ixodid arthropods (ticks). Bite marks assigned to Nihilichnus occur on a carapace peripheral and are interpreted to reflect postmortem scavenging. An abundant and moderately diverse assemblage of invertebrate borings characterizes Moghra aquatic turtle shells. Karethraichnus lakkos and Thatchtelithichnus holmani Zonneveld et al., 2016 traces on aquatic turtles are interpreted to reflect leech and/or trematode parasitism. Gunnellichnus moghraensis (new ichnogenus new ichnospecies) and G. akolouthiste (n. isp.) likely reflect bacterial and/or fungal infections on aquatic turtle shells that rarely dried out.</t>
  </si>
  <si>
    <t>J. Paleontol.</t>
  </si>
  <si>
    <t>Beesley, Nicola J.; Attree, Elizabeth; Vazquez-Prieto, Severo; Vilas, Roman; Paniagua, Esperanza; Ubeira, Florencio M.; Jensen, Oscar; Pruzzo, Cesar; Alvarez, Jose D.; Malandrini, Jorge Bruno; Solana, Hugo; Hodgkinson, Jane E.</t>
  </si>
  <si>
    <t>Evidence of population structuring following population genetic analyses of Fasciola hepatica from Argentina</t>
  </si>
  <si>
    <t>Fasciola hepatica; Population genetics; Population structure; Clones; Argentina</t>
  </si>
  <si>
    <t>COMPLEX LIFE-CYCLE; LIVER FLUKE; INTERMEDIATE HOST; DRUG-RESISTANCE; DIVERSITY; PARASITE; DIFFERENTIATION; EPIDEMIOLOGY; CLONES; EVOLUTIONARY</t>
  </si>
  <si>
    <t>Fasciola hepatica, the liver fluke, is a trematode parasite that causes disease of economic importance in livestock. As a zoonosis this parasite also poses a risk to human health in areas where it is endemic. Population genetic studies can reveal the mechanisms responsible for genetic structuring (non-panmixia) within parasite populations and provide valuable insights into population dynamics, which in turn enables theoretical predictions of evolutionary dynamics such as the evolution of drug resistance. Here we genotyped 320 F. hepatica collected from 14 definitive hosts from four provinces in Argentina. STRUCTURE analysis indicated three population clusters, and principal coordinate analysis confirmed this, showing population clustering across provinces. Similarly, pairwise F-ST values amongst all four provinces were significant, with standardised pairwise F-ST (F'(ST)) ranging from 0.0754 to 0.6327. Therefore, population genetic structure was evident across these four provinces in Argentina. However, there was no evidence of deviation from Hardy-Weinberg equilibrium, so it appears that within these sub-populations there is largely random mating. We identified 263 unique genotypes, which gave a clonal diversity of 82%. Parasites with identical genotypes, clones, accounted for 26.6% of the parasites studied and were found in 12 of the 14 hosts studied, suggesting some clonemate transmission. (C) 2021 The Author(s). Published by Elsevier Ltd on behalf of Australian Society for Parasitology.</t>
  </si>
  <si>
    <t>Vazquez, Antonio A.; Sabourin, Emeline; Alda, Pilar; Leroy, Clementine; Leray, Carole; Carron, Eric; Mulero, Stephen; Caty, Celine; Hasfia, Sarah; Boisseau, Michel; Saugne, Lucas; Pineau, Olivier; Blanchon, Thomas; Alba, Annia; Faugere, Dominique; Vittecoq, Marion; Hurtrez-Bousses, Sylvie</t>
  </si>
  <si>
    <t>Genetic diversity and relationships of the liver fluke Fasciola hepatica (Trematoda) with native and introduced definitive and intermediate hosts</t>
  </si>
  <si>
    <t>domestic and wildlife infection; Fasciolosis; lymnaeid snails; population genetics</t>
  </si>
  <si>
    <t>PSEUDOSUCCINEA-COLUMELLA; POPULATION-STRUCTURE; NATURAL INFECTIONS; REDIAL GENERATIONS; MYOCASTOR-COYPUS; SNAIL HOST; CATTLE; PREVALENCE; PATTERNS; FRANCE</t>
  </si>
  <si>
    <t>Fasciolosis is a worldwide spread parasitosis mainly caused by the trematode Fasciola hepatica. This disease is particularly important for public health in tropical regions, but it can also affect the economies of many developed countries due to large infections in domestic animals. Although several studies have tried to understand the transmission by studying the prevalence of different host species, only a few have used population genetic approaches to understand the links between domestic and wildlife infections. Here, we present the results of such genetic approach combined with classical parasitological data (prevalence and intensity) by studying domestic and wild definitive hosts from Camargue (southern France) where fasciolosis is considered as a problem. We found 60% of domestic hosts (cattle) infected with F. hepatica but lower values in wild hosts (nutria, 19%; wild boars, 4.5%). We explored nine variable microsatellite loci for 1,148 adult flukes recovered from four different populations (non-treated cattle, treated cattle, nutria and wild boars). Populations from the four groups differed, though we found a number of migrants particularly non-treated cattle and nutria. Overall, we detected 729 different multilocus genotypes (from 783 completely genotyped individuals) and only 46 genotypes repeated across samples. Finally, we experimentally infected native and introduced intermediate snail hosts to explore their compatibility with F. hepatica and assess the risks of fasciolosis expansion in the region. The introduced species Galba truncatula and Pseudosuccinea columella attained the higher values of overall compatibility in relation to the European species. However, concerning the origin, sympatric combinations of G. truncatula were more compatible (higher prevalence, intensity and survival) than the allopatric tested. According to our results, we should note that the assessment of epidemiological risks cannot be limited to a single host-parasite system, but should focus on understanding the diversity of hosts in the heterogeneous environment through space and time.</t>
  </si>
  <si>
    <t>Nakao, Minoru; Sasaki, Mizuki</t>
  </si>
  <si>
    <t>Trematode diversity in freshwater snails from a stopover point for migratory waterfowls in Hokkaido, Japan: An assessment by molecular phylogenetic and population genetic analyses</t>
  </si>
  <si>
    <t>Trematode diversity; Migratory waterfowls; Freshwater snails; Radix auricularia; Semisulcospira libertina; The Nagayama-Shinkawa River; Hokkaido</t>
  </si>
  <si>
    <t>SPECIES-DIVERSITY; LYMNAEID SNAILS; LIFE-CYCLE; DIGENEA; DNA; ECHINOSTOMATIDAE; EUROPE; FLUKES; LUHE</t>
  </si>
  <si>
    <t>The cryptic diversity of trematodes was evaluated in the Nagayama-Shinkawa River, an artificial canal of the Ishikari River System of Hokkaido, Japan. Numerous migratory waterfowls use the canal as a stopover point in every spring season. The lymnaeid snail, Radix auricularia, and the semisulcospirid snail, Semisulcospira libertina, colonize the static and flowing water areas, respectively. The trematode fauna of the two snails was assessed by molecular phylogenetic and population genetic analyses. Each of distinctive clades in mitochondrial DNA trees was arbitrarily set as a species. In total, 14 species of the families Diplostomidae, Echinostomatidae, Notocotylidae, Plagiorchiidae, and Strigeidae occurred in R. auricularia, wherease S. libertina harbored 10 species of the families Echinochasmidae, Heterophyidae, Notocotylidae, and Lecithodendridae and Cercaria creta, an unclassified species whose adult stage is still unknown. The species diversity of the larval trematodes could be recognized as a hot spot, suggesting that the seasonal visit of waterfowls is very important to spread trematodes and to keep their diversity. A high intraspecific genetic diversity was observed in the echinostomatid, notocotylid, echinochasmid, and heterophyid species, whose definitive hosts include birds. It seems likely that each of the parasite populations is always disturbed by repeated visits of waterfowls.</t>
  </si>
  <si>
    <t>Lopez-Jimenez, Alejandra; Hernandez-Mena, David Ivan; Solorzano-Garcia, Brenda; Garcia-Varela, Martin</t>
  </si>
  <si>
    <t>Exploring the genetic structure of Parastrigea diovadena Dubois and Macko, 1972 (Digenea: Strigeidae), an endoparasite of the white ibis, Eudocimus albus, from the Neotropical region of Mexico</t>
  </si>
  <si>
    <t>Trematoda; Parastrigea diovadena; White ibis; Neotropical region; Genetic structure; Molecular markers</t>
  </si>
  <si>
    <t>LIFE-CYCLE PARASITES; POPULATION-STRUCTURE; SP-N; TREMATODA STRIGEIDAE; SCHISTOSOMA-MANSONI; MAXIMUM-LIKELIHOOD; HOST; THRESKIORNITHIDAE; DIFFERENTIATION; POLYMORPHIDAE</t>
  </si>
  <si>
    <t>Parastrigea diovadena Dubois and Macko, 1972, is an allogenic trematode species that infects the intestine of white ibis. This widely distributed Neotropical species has been studied poorly, and nothing is known about its population genetic structure. In the current study, we attempt to fill this gap for the first time and to explore the genetic diversity in P. diovadena populations from three biogeographic provinces (Sierra Madre Oriental, Sierra Madre Occidental, and Sierra Madre del Sur) in the Neotropical region of Mexico. Newly generated sequences of the internal transcribed spacers (ITS) from ribosomal DNA and cytochrome c oxidase subunit 1 (cox 1) from mitochondrial DNA were compared with sequences available from the GenBank data set. Phylogenetic analyses performed with the ITS and cox 1 data sets using maximum likelihood and Bayesian inference unequivocally showed that new sequences of P. diovadena recovered from the white ibis formed a clade with other sequences of specimens previously identified as P. diovadena. The intraspecific genetic divergence among the isolates was very low, ranging from 0 to 0.38% for ITS and from 0 to 1.5% for cox 1, and in combination with the phylogenetic trees confirmed that the isolates belonged to the same species. The cox 1 haplotype network (star-shaped) inferred with 62 sequences revealed 36 haplotypes. The most frequent haplotype (H3, n = 18) corresponded to specimens from all the populations (except Tecolutla, Veracruz). In addition to the common haplotype, we identified four other shared haplotypes (H2, H9, H12, and H14) and 31 unique haplotypes (singlets). In addition, high haplotype diversity (Hd = 0.913), low nucleotide diversity (Pi = 0.0057), and null genetic differentiation or population structure (Fst = 0.0167) were found among the populations from the three biogeographic provinces. The results suggest that the biology of the definitive host has played a key role in the population genetic structure of Parastrigea diovadena in the Neotropical region of Mexico.</t>
  </si>
  <si>
    <t>Kitayama, Chiyo; Hayashi, Kei; Hayashi, Kaoru; Igarashi, Hitomi; Kondo, Satomi; Ogawa, Ryuta; Hashimoto, Tomoaki; Okubo, Saki; Takashima, Yasuhiro; Itagaki, Tadashi; Kuroki, Toshiro; Shibahara, Toshiyuki</t>
  </si>
  <si>
    <t>Detection and molecular characteristics of Rhytidodoides sp. (Digenea: Rhytidodidae) from the gall bladder of green sea turtles (Chelonia mydas) in the Ogasawara Islands, Japan</t>
  </si>
  <si>
    <t>Rhytidodoides sp; Chelonia mydas; Ogasawara Islands; ITS2; 28S; COI</t>
  </si>
  <si>
    <t>FASCIOLA-GIGANTICA; SEQUENCE; PLATYHELMINTHES; PHYLOGENY; LESIONS; PRICE</t>
  </si>
  <si>
    <t>Trematodes of the genus Rhytidodoides are parasitic in marine turtles. Of the already known species, Rhytidodoides similis Price, 1939, occurs especially in the gall bladder. In this study, we surveyed 73 green sea turtles (Chelonia mydas) in the Ogasawara Islands, Japan, and detected Rhytidodoides sp. from the gall bladders of 18 turtles. A detailed morphological analysis revealed that the forebody of Rhytidodoides sp. differed slightly in shape from that of R. similis. There has been no information on DNA sequences of the family Rhytidodidae. A molecular phylogeny based on 28S rDNA sequences of Rhytidodoides sp. and related taxa suggested that the Rhytidodidae is sister to the other families of Echinostomatoidea. The intraspecific diversity of Rhytidodoides sp. was examined by using DNA sequences of mitochondrial cytochrome c oxidase subunit 1 gene (COI). The population genetic features of the COI haplotypes demonstrated that Rhytidodoides sp. is highly diverse in the Ogasawara Islands. The DNA sequences determined in this study will contribute to the species identification of congeners and the taxonomic reconsideration of the Echinostomatoidea.</t>
  </si>
  <si>
    <t>Rothmeier, Louisa Marie; Sahm, Rene; Watermann, Burkard; Grabow, Karsten; Koester, Meike; Cichy, Anna; Martens, Andreas</t>
  </si>
  <si>
    <t>The Ponto-Caspian parasite Plagioporus cf. skrjabini reaches the River Rhine system in Central Europe: higher infestation in the native than in the introduced Danubian form of the gastropod Theodoxus fluviatilis</t>
  </si>
  <si>
    <t>Trematoda; Cercariae; Prevalence; Main-Danube canal; Dikerogammarus villosus; Neogobius</t>
  </si>
  <si>
    <t>SEQUENCE; HARBOR</t>
  </si>
  <si>
    <t>The introduction of non-indigenous organisms in new areas in the context of host-parasite interactions is still poorly understood. This study aimed at a parasitological and histopathological comparison of two phylogenetically distinct forms of the freshwater snail Theodoxus fluviatilis in the River Rhine system: the native Northern-European form, which showed a decline for unknown reasons and is nowadays extinct in the River Rhine, and the non-indigenous Danubian form, which was introduced via the Main-Danube canal. We histopathologically examined populations of Northern-European T. fluviatilis from three smaller rivers of the Rhine system and of Danubian T. fluviatilis from the River Rhine, after confirming the phylogenetic background of the respective population genetically. Results showed differences in the prevalence of trematodes and histopathologic organic alterations between the two snail forms. Both were infected with an opecoelid trematode Plagioporus cf. skrjabini, whereby its prevalence was significantly higher in the Northern-European than in the Danubian form. The parasitic trematode is, to our knowledge, a new trematode species in the River Rhine system, presumably co-introduced through the invasion of its second intermediate and final hosts, i.e. Ponto-Caspian amphipods and gobies. Its impact on native populations of Northern-European T. fluviatilis needs to be subject of future studies.</t>
  </si>
  <si>
    <t>Hydrobiologia</t>
  </si>
  <si>
    <t>Galaktionov, Kirill V.; Solovyeva, Anna I.; Miroliubov, Alexei</t>
  </si>
  <si>
    <t>Elucidation of Himasthla leptosoma (Creplin, 1829) Dietz, 1909 (Digenea, Himasthlidae) life cycle with insights into species composition of the north Atlantic Himasthla associated with periwinkles Littorina spp</t>
  </si>
  <si>
    <t>Digenea; Himasthla; Redia; Cercaria; Littorina; Genetic variability</t>
  </si>
  <si>
    <t>MUSSELS MYTILUS-EDULIS; INTERTIDAL GASTROPODS; POPULATION-GENETICS; CERCARIAE DIGENEA; TREMATODE LARVAE; ELONGATA MEHLIS; HOST; ECHINOSTOMATIDAE; PARASITES; INFECTION</t>
  </si>
  <si>
    <t>Trematodes of the genus Himasthla are usual parasites of coastal birds in nearshore ecosystems of northern European seas and the Atlantic coast of North America. Their first intermediate hosts are marine and brackish-water gastropods, while second intermediate hosts are various invertebrates. We analysed sequences of partial 28S rRNA and nad1 genes and the morphology of intramolluscan stages, particularly cercariae of Himasthla spp. parasitizing intertidal molluscs Littorina spp. in the White Sea, the Barents Sea and coasts of North Norway and Iceland. We showed that only three Himasthla spp. are associated with periwinkles in these regions. Intramolluscan stages of H. elongata were found in Littorina littorea, of H. littorinae, in both L. saxatilis and L. obtusata, and of Cercaria littorinae obtusatae, predominantly, in L. obtusata. Other Himasthla spp. previously reported from Littorina spp. in North Atlantic are either synonymous with one of these species or described erroneously. Based on a comparison of newly generated 28S rDNA sequences with GenBank data, rediae and cercariae of C. littorinae obtusatae were identified as belonging to H. leptosoma. Some previously unknown morphological features of young and mature rediae and cercariae of the three Himasthla spp. are described. We provide a key to the rediae and highlight characters important for identification of cercariae. Genetic diversity within the studied species was only partially determined by their specificity to the molluscan host. The nad1 network constructed for H. leptosoma lacked geographical structure, which is explained by a high gene flow owing to highly vagile definitive hosts, shorebirds.</t>
  </si>
  <si>
    <t>Johnson, Pieter; Calhoun, Dana M.; Moss, Wynne E.; McDevitt-Galles, Travis; Riepe, Tawni B.; Hallas, Joshua M.; Parchman, Thomas L.; Feldman, Chris R.; Achatz, Tyler J.; Tkach, Vasyl V.; Cropanzano, Josh; Bowerman, Jay; Koprivnikar, Janet</t>
  </si>
  <si>
    <t>The cost of travel: How dispersal ability limits local adaptation in host-parasite interactions</t>
  </si>
  <si>
    <t>coevolution; host; infectious disease; parasite evolution; trematode</t>
  </si>
  <si>
    <t>GENETIC-STRUCTURE; LIFE-HISTORY; PRACTICAL GUIDE; COEVOLUTION; ECOLOGY; AMPHIBIANS; MIGRATION; EVOLUTION; DISEASE; SNAIL</t>
  </si>
  <si>
    <t>Classical theory suggests that parasites will exhibit higher fitness in sympatric relative to allopatric host populations (local adaptation). However, evidence for local adaptation in natural host-parasite systems is often equivocal, emphasizing the need for infection experiments conducted over realistic geographic scales and comparisons among species with varied life history traits. Here, we used infection experiments to test how two trematode (flatworm) species (Paralechriorchis syntomentera and Ribeiroia ondatrae) with differing dispersal abilities varied in the strength of local adaptation to their amphibian hosts. Both parasites have complex life cycles involving sequential transmission among aquatic snails, larval amphibians and vertebrate definitive hosts that control dispersal across the landscape. By experimentally pairing 26 host-by-parasite population infection combinations from across the western USA with analyses of host and parasite spatial genetic structure, we found that increasing geographic distance-and corresponding increases in host population genetic distance-reduced infection success for P. syntomentera, which is dispersed by snake definitive hosts. For the avian-dispersed R. ondatrae, in contrast, the geographic distance between the parasite and host populations had no influence on infection success. Differences in local adaptation corresponded to parasite genetic structure; although populations of P. syntomentera exhibited similar to 10% mtDNA sequence divergence, those of R. ondatrae were nearly identical (&lt;0.5%), even across a 900 km range. Taken together, these results offer empirical evidence that high levels of dispersal can limit opportunities for parasites to adapt to local host populations.</t>
  </si>
  <si>
    <t>J. Evol. Biol.</t>
  </si>
  <si>
    <t>Young, Neil D.; Kinkar, Liina; Stroehlein, Andreas J.; Korhonen, Pasi K.; Stothard, J. Russell; Rollinson, David; Gasser, Robin B.</t>
  </si>
  <si>
    <t>Mitochondrial genome of Bulinus truncatus (Gastropoda: Lymnaeoidea): Implications for snail systematics and schistosome epidemiology</t>
  </si>
  <si>
    <t>Mitochondrial genome; Bulinus truncatus; Snail intermediate host; Schistosoma</t>
  </si>
  <si>
    <t>GENUS BULINUS; SEQUENCE; ORGANIZATION; PLANORBIDAE; BIOMPHALARIA; COMPATIBILITY; HAEMATOBIUM; EVOLUTION; ALIGNMENT; MUSSEL</t>
  </si>
  <si>
    <t>Many freshwater snails of the genus Bulinus act as intermediate hosts in the life-cycles of schistosomes in Africa and adjacent regions. Currently, 37 species of Bulinus representing four groups are recognised. The mitochondrial cytochrome c oxidase subunit 1 (cox1) gene has shown utility for identifying and differentiating Bulinus species and groups, but taxonomic relationships based on genetic data are not entirely consistent with those inferred using morphological and biological features. To underpin future systematic studies of members of the genus, we characterised here the mitochondrial genome of Bulinus truncatus (from a defined laboratory strain) using a combined second- and third-generation sequencing and informatics approach, enabling taxonomic comparisons with other planorbid snails for which mitochondrial (mt) genomes were available. Analyses showed consistency in gene order and length among mitochondrial genomes of representative planorbid snails, with the lowest and highest nucleotide diversities being in the cytochrome c oxidase and nicotinamide dehydrogenase subunit genes, respectively. This first mt genome for a representative of the genus Bulinus should provide a useful resource for future investigations of the systematics, population genetics, epidemiology and/or ecology of Bulinus and related snails. The sequencing and informatic workflow employed here should find broad applicability to a range of other snail intermediate hosts of parasitic trematodes.</t>
  </si>
  <si>
    <t>Bunchom, Naruemon; Tantrawatpan, Chairat; Agatsuma, Takeshi; Suganuma, Narufumi; Pilap, Warayutt; Suksavate, Warong; Sithithaworn, Paiboon; Petney, Trevor N.; Andrews, Ross H.; Saijuntha, Weerachai</t>
  </si>
  <si>
    <t>Genetic structure and evidence for coexistence of three taxa of Bithynia (Gastropoda: Bithyniidae), the intermediate host of Opisthorchis viverrini sensu lato (Digenea: Opisthorchiidae) in Thailand examined by mitochondrial DNA sequences analyses</t>
  </si>
  <si>
    <t>Genetic variation; Catchment systems; Species complex; Opisthorchiasis; Bithyniid</t>
  </si>
  <si>
    <t>POPULATION-GENETICS; ECOLOGY</t>
  </si>
  <si>
    <t>The freshwater snails, Bithynia are the first intermediate hosts of the liver fluke, Opisthorchis viverrini, the causative agent of cholangiocarcinoma (CCA) in Southeast Asia. In Thailand, there are three traditionally recognized taxa of Bithynia: Bithynia funiculata; B. siamensis siamensis; B. s. goniomphalos. This study examines the geographical distribution and genetic structure of Bithynia species from five previously reported water catchments and six new catchments in Thailand. Of these, three new catchments Kok, Wang, and Nan are from the north and the remaining three new catchments are Phetchaburi, Prachuap Khiri Khan Coast, Mae Klong from the west of Thailand. We sampled 291 Bithynia snails from 52 localities in 11 catchment systems in the northern, western and central regions of Thailand. Mitochondrial cytochrome c oxidase subunit 1 (COI) and 16S ribosomal DNA (16S rDNA) sequences were used to examine genetic diversity of Bithynia snails which revealed 200 and 27 haplotypes of COI and 16S rDNA, respectively. However, as 16S rDNA is a conserved gene, it is not suitable to distinguish Bithynia at the species and sub-species levels in our study. The phylogenetic tree and haplotype network analyses included sequences of COI from GenBank. B. funiculata was found only in the north of Thailand and the genetic structure did not differ among populations. Genetic differentiation (eiST) analyses showed that B. s. goniomphalos contained three distinct lineages. Lineage I contained B. s. goniomphalos from the vast majority of catchment systems in Thailand and Lao PDR. Lineage II contained all B. s. goniomphalos from the Prachin Buri and Bang Pakong catchment systems in eastern and central Thailand, including samples from all catchment systems in Cambodia. While lineage III contained B. s. goniomphalos from the Songkram and Nam Kam catchment systems in Thailand and the Nam Ngum and Huai Som Pak catchment systems in Lao PDR. Furthermore, results showed that all samples of B. s. siamensis were classified into one lineage and placed phylogenetically between B. s. goniomphalos lineages I and II. Thus, the taxonomic status of B. s. goniomphalos and B. s. siamensis requires reassessment, and they should be reclassified as belonging to the species complex Bithynia siamensis sensu lato.</t>
  </si>
  <si>
    <t>Urdes, Laura; Alcivar-Warren, Acacia</t>
  </si>
  <si>
    <t>A COMPARATIVE STUDY ON METALS AND PARASITES IN SHELLFISH OF FRESHWATER AND MARINE ECOSYSTEMS</t>
  </si>
  <si>
    <t>parasites; metals; Eustrongylides spp. larvae; Penaeus spp.; Pandalus borealis; Crassostrea virginica; Crassostrea gigas; shrimp black gill; Hyalophysa lynni; black spot gill syndrome; Synophrya sp.; Enterocytozoon hepatopenaei; Haplosporidium nelsoni; Perkinsus marinus; pollution indicators</t>
  </si>
  <si>
    <t>GLYPHOSATE-BASED HERBICIDE; HEAVY-METALS; HEMATODINIUM-PEREZI; BLACK GILL; HISTOPATHOLOGICAL SURVEY; POMPHORHYNCHUS-LAEVIS; RISK-ASSESSMENT; SHRIMP; FISH; CADMIUM</t>
  </si>
  <si>
    <t>Little has been published about the interactions of metals and parasites in economically important aquaculture species, particularly shellfish. Metal bioaccumulation and parasitic diseases could vary in different species depending on temperature changes and other environmental factors. Most studies conducted on endoparasites, such as acanthocephalans, cestodes, nematodes, and trematodes, indicate that only cestodes and acanthocephalans could absorb heavy metals successfully in their hosts, and that only adult worms could be used as indicators of environmental pollution. In Artemia parthenogenetica, cestodes increased resistance to arsenic (As) pollution and temperature changes; and infection was associated with improved antioxidant defense system without oxidative damage. The most serious parasite of Penaeus spp. is Enterocytozoon hepatopenaei (Microsporidia: Enterocytozoonidae). Apostome ciliates are negatively impacting Pandalus borealis of the northeastern United States (Synophrya sp. that causes white eggs or Black Spot Gill Syndrome) and Penaeus spp. from the South Atlantic and Gulf of Mexico (Hyalophysa lynni that causes shrimp black gill). In freshwater fish, the larvae of the nematode Eustrongylides spp. Jagerskiold, 1909 (Nematoda: Dioctophymidae) absorbed lead (Pb), mercury, and cadmium, when the metal levels were close to zero in water and sediment. The concentration of Pb in the larvae was approximately 17 times higher than in the fish. Like the antioxidant defense reactions in the parasitized A. parthenogenetica exposed to As, an improved antioxidant defense system may be available in parasitized fish, limiting oxidative damage caused by metals. This study presents baseline concentrations of 30 metals in wild Penaeus vannamei Boone, 1931 from Ecuador and other species, as well as the current taxonomy for selected shellfish species and their parasites. Research is needed to assess the relationship of metals in parasites and host tissues, and oxidative stress in shellfish. The tools of One Health including molecular ecology, population genomics, proteomics, and epigenetic epidemiology should be used to detect parasites and environmental pollution indicators that could threaten aquatic species from freshwater and marine ecosystems, particularly considering climate change and pollution threats.</t>
  </si>
  <si>
    <t>J. Shellfish Res.</t>
  </si>
  <si>
    <t>Wu, Zhengjiao; Wang, Jinhui; Meng, Zhen; Jin, Weikun; He, Kangxin; Zhang, Weiyu; Di, Wenda</t>
  </si>
  <si>
    <t>Identification of Fasciola spp. based on ITS-2 reveals the Fasciola gigantica infection in buffaloes in Nanning city, South China</t>
  </si>
  <si>
    <t>Fasciola gigantica; Fasciola hepatica; ITS-2; Guangxi; Phylogeny</t>
  </si>
  <si>
    <t>MOLECULAR CHARACTERIZATION; HELMINTH INFECTIONS; HEPATICA; PREVALENCE; CATTLE; FORMS; NUCLEAR</t>
  </si>
  <si>
    <t>Fasciolosis is harmful to ruminant husbandry worldwide. Given the superficial survey on Fasciolosis infection in Guangxi, the main buffalo breeding area in China, an in-depth investigation in the infection of buffaloes in Nanning, the capital of Guangxi Zhuang Autonomous Region, with Fasciola (Platyhelminthes: Trematoda: Digenea) species will provide a theoretical support for the control and prevention of Fasciolosis infection in buffaloes. Five water buffalo livers were collected from an abattoir in Nanning every 2 weeks from June 2018 to April 2019, and a total of 101 livers were obtained. All livers were then dissected to observe the liver lesions caused by the flukes. Afterwards, Fasciola spp. collected from Fasciolosis-infected livers were numbered and measured. Then, the livers infected with more than 3 flukes were marked, and 3 flukes were picked from each liver according to their morphological differences, such as body length (BL), body maximum width (BW) and length-width ratio (BL/BW). Moreover, these Fasciola spp. worms were selected for molecular biological analysis. The second internal transcribed spacer (ITS-2) of nuclear ribosomal DNA (rDNA) was amplified by polymerase chain reaction (PCR) and sequenced. Finally, sequential and phylogenetic analyses were also performed. The infection rate was 38.6 % according to anatomic examination, and the livers infected by Fasciola spp. were damaged seriously. The principal manifestations were the enlargement of the liver and protrusion of the bile ducts. In some cases, the bile duct wall became inflamed and rough, in which some sediment such as phosphate could be easily found. After dissection, 1243 Fasciola spp. flukes were collected from 39 out of 101 livers. The morphometric measurements obtained from the present study showed that the BL/BW ranged from 1.42-10.25. However, it might vary considerably among different geographical locations and could not be used as an accurate method for the identification of Fasciola spp.. Analysis of the ITS-2 sequences showed that 83 out of 87 flukes had 100 % homology with each other, and the other 4 flukes with 99.3 % homology possessed a nucleotide polymorphism. A unique position (271) was detected in flukes in Nanning isolates. Phylogenetic analysis indicated that all the flukes were Fasciola gigantica, and no Fasciola hepatica or the intermediate form was found in this study.</t>
  </si>
  <si>
    <t>Chrisanfova, Galina; Mozharovskaya, Lyudmila; Zhukova, Tatyana; Nefedova, Darya; Semyenova, Seraphima</t>
  </si>
  <si>
    <t>Non-coding Regions of Mitochondrial DNA and the cox1 Gene Reveal Genetic Variability Among Local Belarusian Populations of the Causative Agent of Cercarial Dermatitis, Bird Schistosome Trichobilharzia szidati (Digenea: Schistosomatidae)</t>
  </si>
  <si>
    <t>Trematoda; Mitochondrial DNA; Non-coding region; Cox1∙ population; Trichobilharzia szidati</t>
  </si>
  <si>
    <t>PHYLOGENETIC ANALYSIS; NUCLEOTIDE-SEQUENCE; AVIAN SCHISTOSOMES; DIRECT REPEATS; EVOLUTION; GENOME; PHYLOGEOGRAPHY; POLYMORPHISM; DELETIONS; BIOLOGY</t>
  </si>
  <si>
    <t>Introduction The cercariae of avian blood flukes Trichobilharzia szidati (Digenea, Schistosomatidae) are known to cause cercarial allergic dermatitis (swimmer's itch) in humans. Global epidemics can have significant impacts on local tourism-related economies in recreational areas. Little is known about the genetic polymorphism of the parasite population, or about the variability of the non-coding regions of mitochondrial DNA (mtDNA) and the possibility of using this as a genetic marker. Materials and Methods The T. szidati cercariae were collected over 7 years from 33 naturally infected Lymnaea stagnalis snails from five sites at two neighboring lakes in Belarus. We investigated the variability of the short (SNR) and long (LNR) non-coding regions of mt DNA and the genetic diversity within the 1125-bp sequences of the gene for subunit 1 of cytochrome c oxidase (cox1). Results In the SNR sequences, we found only length variability caused by changes in the number of bases in the mononucleotide tracts T6-T8. LNR demonstrates high variability in nucleotide sequence length (182-260 bp) depending on the presence of two long deletions of 59 and 78 nucleotides. Both mitochondrial loci (LNR and cox1) are characterized by high haplotype diversity (H = 0.922 and H = 1.0, respectively); the nucleotide diversity is significantly higher for LNR (pi = 1.926 +/- 0.443) compared to cox1 (pi = 0.704 +/- 0.059). Phylogenetic reconstructions based on the variability of each of the loci (LNR and cox1) and their concatenated sequences revealed their shallow structure and the absence of a correlation between the distribution of single-nucleotide polymorphisms and the geographic origin of parasites from two Belarusian lakes. We identified at last four weakly sublineages in the phylogenetic pattern of T. szidati. The carriers of each deletion have specific patterns for each of the two loci and form their own phylogeographic sublineages. An association between two fixed LNR substitutions and a fixed non-synonymous substitution in cox1 was found in four representatives of one lineage that had a short deletion in the LNR. Conclusions This study clarified the phylogeographic structure of the Belarusian population of T. szidati. Our data provide the basis for the use two mt markers in large-scale population studies of the parasite, as well as for studying the molecular evolution of coding and non-coding mtDNA in trematodes.</t>
  </si>
  <si>
    <t>Cox1 mtLNCR mtSNCR</t>
  </si>
  <si>
    <t>Shamsi, Shokoofeh; Day, Scott; Zhu, Xiaocheng; McLellan, Matthew; Barton, Diane P.; Dang, Mai; Nowak, Barbara F.</t>
  </si>
  <si>
    <t>Wild fish as reservoirs of parasites on Australian Murray cod farms</t>
  </si>
  <si>
    <t>Environment health; Sustainability; Conservation</t>
  </si>
  <si>
    <t>CLINOSTOMUM-COMPLANATUM RUDOLPHI; FRESH-WATER FISHES; LIFE-CYCLE; AUSTRALAPATEMON SUDARIKOV; DIGENEA CLINOSTOMIDAE; TREMATODA STRIGEIDAE; RIBOSOMAL DNA; NEW-ZEALAND; PHYLOGENY; PLATYHELMINTHES</t>
  </si>
  <si>
    <t>Controlling pathogens within the aquaculture systems is important to prevent their impact on both human health and wild native populations. It is not uncommon for aquaculture ponds to contain undesirable species of fish which can compete for food or space with the farmed fish or play a role as a reservoir of diseases. The aims of this study were to determine the occurrence of parasites in undesirable species of fish commonly found in Australian Murray cod farms in New South Wales to determine if they can act as a reservoir for important parasites. In the present study, a total of 106 Australian smelt (Retropinna semoni), and 144 gudgeons (Hypseleotris spp.) were sampled from Murray cod ponds for parasitic infections. These fish are among the most common undesirable fish found on Murray cod farms in the region. No metazoan parasites were found in Australian smelt. One hundred and nine gudgeons were used for parasitology and 35 for histology. Parasites were examined morphologically followed by analyses of their DNA sequence data. Seven percent of infected gudgeons (out of total 109 examined) had externally visible signs of parasitic infection. The gudgeons had high parasitic burdens with 89.9% containing encysted metacercaria, identified as Apatemon hypseleotris, belonging to the family Strigeidae, 41.3% nonencysted metacercaria identified as Clinostomum sp., belonging to the family Clinostomidae, 6.4% (larval) cestodes identified as the metacestode of the genus Parvitaenia, belonging to the family Gryporhynchidae and a single Camallanus larval nematode (0.9%), all known to be of low host specificity and potentially transmissible to Murray cod. Histopathology results showed the presence of an additional parasite, a monogenean parasite in the gill. Some of the parasites found in the present study can be pathogenic for infected fish. This study provides critical baseline information on the occurrence of parasites in wild reservoir fish on Murray cod farms. Further research is needed to understand the potential risks to Murray cod populations in farm systems as well as to other fish in natural water resources where Murray cod are released.</t>
  </si>
  <si>
    <t>Mirfendereski, Ramtin; Hashemi, Saeid; Shirali, Salome; Shemshadi, Bahar; Lawton, Scott P.</t>
  </si>
  <si>
    <t>DNA barcoding of Iranian radicine freshwater snails begins to untangle the taxonomy and phylogeography of intermediate hosts of schistosomiasis and fasciolosis from the Middle East and across Central Asia</t>
  </si>
  <si>
    <t>Middle East; Iran; Radix gedrosiana; Radix euphratica; Ampullaceana sp; cox1 barcoding; Phylogenetics; Phylogeography</t>
  </si>
  <si>
    <t>ORIENTOBILHARZIA-TURKESTANICUM; TRANSMISSION; REVEALS; IDENTIFICATION; LYMNAEIDAE; GASTROPODA; GIGANTICA; GENETICS</t>
  </si>
  <si>
    <t>In the Middle East radicine snails are of considerable medical and veterinary importance acting as vectors of trematodes. In Iran, such snails are responsible for the transmission of the zoonotic trematodes Schistosoma turkestanicum and Fasciola gigantica. Historically, Radix gedrosiana has been incriminated as an important intermediate host for both trematodes, however, controversy remains over the snail?s true taxonomic status. This species has been determined using morphological characters that has resulted in erroneous identification of species, affecting understanding of population biology, and ultimately affecting vector incrimination. In this current study DNA barcoding using cox1 and phylogenetic analyses revealed that snails identified as R. gedrosiana from Iran split into two separate species, Radix euphratica and Ampullaceana sp. The cox1 also provided useful insights into the evolutionary history of R. euphratica populations. Phylogeographic analyses indicated that R. euphratica had an Iraqi/Iranian origin approximately 3.3 MYA and exists as a large stable population across the Middle East and Central Asia, and a lack of genetic differentiation between geographical isolates. Such molecular barcoding techniques are crucial for the identification of radicine snails of Iran being invaluable for the monitoring of zoonotic flukes, understanding the distribution of infection and the accurate incrimination of snail vectors.</t>
  </si>
  <si>
    <t>Cribb, Thomas H.; Cutmore, Scott C.; Bray, Rodney A.</t>
  </si>
  <si>
    <t>The biodiversity of marine trematodes: then, now and in the future</t>
  </si>
  <si>
    <t>2021; Trematoda; Biodiversity; Taxonomy; Phylogeny; Life cycles; Richness</t>
  </si>
  <si>
    <t>N. SP DIGENEA; SUPERFAMILY LEPOCREADIOIDEA ODHNER; PACIFIC BLUEFIN TUNA; GREAT-BARRIER-REEF; LIFE-CYCLE; INTERMEDIATE HOSTS; BLOOD FLUKES; BRACHYCLADIIDAE ODHNER; MOLECULAR PHYLOGENY; CARDICOLA-FORSTERI</t>
  </si>
  <si>
    <t>Trematodes are the richest class of platyhelminths in the marine environment, infecting all classes of marine vertebrates as sexual adults and many phyla of marine invertebrates as part of their life cycles. Despite the cryptic nature of their existence (almost all marine trematodes are internal parasites), they have been the focus of study for almost 250 years, with the first species described in 1774. Here we review progress in the study of the biodiversity of these parasites, contrasting the progress made in the last 50 years (post-1971) to that in the almost 200 years before it (pre-1972). We consider an understanding of biodiversity to require knowledge of the species present in the system, an understanding of their evolutionary relationships (which informs higher classification), and, specifically for trematodes, an understanding of their complex life cycles. The fauna is now large, comprising well over 5,000 species. Although species description continues, we see evidence of a slow-down in all aspects of discovery. There has been only one completely new family identified since 1984 and the proposal of new genera is in decline as is the description of new species, especially for those of tetrapods. However, the extent to which this slow-down reflects an approach to the richness asymptote is made uncertain by changes in the field; reduced effort and difficulty of study may be important components of the effect. Regardless of how close we are to a complete description of the fauna, we infer that the outline is well-understood although the details are not. Adoption of molecular methodologies over the last 40 years have complemented morphometric analyses to facilitate objective recognition of species; however, despite these objective data, there is still inconsistency between authors on species delimitation. Molecular methodologies have also completely revolutionised inference of relationships at all levels, from within genera to between orders, and underpinned elucidation of novel life cycles. We expect the next 50 years to produce further dividends from technological innovations. The backdrop to the field will be global environmental concerns and the growing problem of funding for basic biodiversity studies. (c) 2021 Australian Society for Parasitology. Published by Elsevier Ltd. All rights reserved.</t>
  </si>
  <si>
    <t>13-14</t>
  </si>
  <si>
    <t>Lee, Heon Woo; Hong, Eui Ju; Kim, Hyeon Cheol; Ryu, Si Yun; Park, Bae Keun</t>
  </si>
  <si>
    <t>Cryptocotyle lata (Trematoda: Heterophyidae) Adult from a Korean Raccoon Dog, Nyctereutes procyonoides koreensis</t>
  </si>
  <si>
    <t>Cryptocotyle lata; Nyctereutes procyonoides koreensis; Korean raccoon dog; natural definitive host; Korea</t>
  </si>
  <si>
    <t>DIGENEA HETEROPHYIDAE; LIFE-HISTORY; CREPLIN; CATS</t>
  </si>
  <si>
    <t>Total 513 heterophyid flukes were collected from a carcass of wild Korean raccoon dog, Nyctereutes procyonoides koreensis, in Korea. With morphological and molecular characteristics, the flukes were identified to Cryptocotyle lata. The adult C. lata were minute, transparent, pentagonal, 522 mu m long by 425 mu m wide. Ceca extended into post-testicular region. Ventrogenital sac elliptical, 79 mu m by 87 mu m with genital pore and ventral sucker. Two testes semielliptical and slightly lobed, located in the posterior region, right testis 173 mu m by 155 mu m, left testis 130 mu m by 134 mu m. In a phylogenetic tree, the fluke specimen of this study was grouped with C. lata divergent from Cryptocotyle lingua. We report here N. procyonoides koreensis first as a natural definitive host of C. lata.</t>
  </si>
  <si>
    <t>Cutmore, Scott C.; Cribb, Thomas H.</t>
  </si>
  <si>
    <t>A new order of fishes as hosts of blood flukes (Aporocotylidae); description of a new genus and three new species infecting squirrelfishes (Holocentriformes, Holocentridae) on the Great Barrier Reef</t>
  </si>
  <si>
    <t>Aporocotylidae; Blood fluke; Holocentridae; Squirrelfish; Great Barrier Reef; Australia</t>
  </si>
  <si>
    <t>N. SP DIGENEA; PACIFIC BLUEFIN TUNA; THUNNUS-ORIENTALIS TEMMINCK; TREMATODA APOROCOTYLIDAE; LIFE-CYCLE; PHYLOGENETIC ANALYSIS; INTERMEDIATE HOSTS; CARDICOLA SHORT; MORETON BAY; PERCIFORMES</t>
  </si>
  <si>
    <t>A new genus and three new species of blood flukes (Aporocotylidae) are described from squirrelfishes (Holocentridae) from the Great Barrier Reef. Holocentricola rufus n. gen., n. sp. is described from Sargocentron rubrum (Forsskal), from off Heron Island, southern Great Barrier Reef, and Lizard Island, northern Great Barrier Reef, Australia. Holocentricola exilis n. sp. and Holocentricola coronatus n. sp. are described from off Lizard Island, H. exilis from Neoniphon sammara (Forsskal) and H. coronatus from Sargocentron diadema (Lacepede). Species of the new genus are distinct from those of all other aporocotylid genera in having a retort-shaped cirrus-sac with a distinct thickening at a marginal male genital pore. The new genus is further distinct in the combination of a lanceolate body, X-shaped caeca, posterior caeca that are longer than anterior caeca, a single, post-caecal testis that is not deeply lobed, a post-caecal, post-testis ovary that is not distinctly bi-lobed, and a post-ovarian uterus. The three new species can be morphologically delineated based on the size and row structure of the marginal spines, as well by total length, oesophagus and caecal lengths, and the position of the male genital pore, testes and ovary relative to the posterior extremity. The three species of Holocentricola are genetically distinct from each other based on cox1 mtDNA and ITS2 rDNA data, and in phylogenetic analyses of 28S rDNA form a well-supported clade sister to species of Neoparacardicola Yamaguti, 1970. This is the first report of aporocotylids from fishes of the family Holocentridae and the order Holocentriformes.</t>
  </si>
  <si>
    <t>Pinacho-Pinacho, Carlos D.; Sereno-Uribe, Ana L.; Orts, Jesus S. Hernandez; Garcia-Varela, Martin; Perez-Ponce de Leon, Gerardo</t>
  </si>
  <si>
    <t>Integrative taxonomy reveals an even greater diversity within the speciose genus Phyllodistomum (Platyhelminthes : Trematoda : Gorgoderidae), parasitic in the urinary bladder of Middle American freshwater fishes, with descriptions of five new species</t>
  </si>
  <si>
    <t>28S rRNA; Bayesian Phylogenetics and Phylogeography; COI; Gorgoderidae; integrative taxonomy; Phyllodistomum; Platyhelminthes; Trematoda</t>
  </si>
  <si>
    <t>PHYLOGENETIC-RELATIONSHIPS; DIGENEA GORGODERIDAE; MORPHOLOGICAL EVIDENCE; GENETIC-STRUCTURE; LIFE-CYCLE; DELIMITATION; DNA; MEXICO; ULTRASTRUCTURE; PROFUNDULIDAE</t>
  </si>
  <si>
    <t>Phyllodistomum is one of the most species-rich genera of parasitic platyhelminths, with 120 species described worldwide; they infect the urinary bladder of marine and freshwater fishes. As the number of new species within the genus has increased, morphological conservatism, and the lack of reliable diagnostic traits make the separation of species a challenging task. The increase of genetic data for Phyllodistomum species has permitted the use of an integrative taxonomy approach as a framework for species discovery and delimitation. DNA sequences (28S rRNA and COI mtDNA) were obtained from individuals of Phyllodistomum sampled in 29 locations across Middle America, and used in combination with morphology, host association and geographic distribution to uncover five new congeneric species. Morphologically, the new species are relatively similar; there are no unique morphological traits to readily distinguish them. We first investigated species boundaries through phylogenetic analyses of the independent and concatenated datasets; analyses recognised five candidate species showing reciprocal monophyly and strong clade support, particularly for COI data. The interspecific 28S rRNA and COI sequence divergence among the new species from 0.4 to 18.4% and from 5.1 to 27% respectively. These results were further validated by a Bayesian species delimitation approach. The five new species are well supported by molecular data used in combination with other sources of information such as host association and geographical distribution and are described herein as Phyllodistomum romualdae sp. nov., P. virmantasi sp. nov., P. isabelae sp. nov., P. scotti sp. nov., and P. simonae sp. nov.</t>
  </si>
  <si>
    <t>Uribe, Manuel; Hermosilla, Carlos; Rodriguez-Duran, Arlex; Velez, Juan; Lopez-Osorio, Sara; Chaparro-Gutierrez, Jenny J.; Cortes-Vecino, Jesus A.</t>
  </si>
  <si>
    <t>Parasites Circulating in Wild Synanthropic Capybaras (Hydrochoerus hydrochaeris): A One Health Approach</t>
  </si>
  <si>
    <t>capybara; Echinocoleus hydrochoeri; Plagiorchis muris; Neobalantidium coli; Cryptosporidium; zoonoses; rodents</t>
  </si>
  <si>
    <t>SP-N NEMATODA; CRUORIFILARIA-TUBEROCAUDA; CRYPTOSPORIDIUM-PARVUM; INTESTINAL HELMINTHS; PLAGIORCHIS-MURIS; 1766 RODENTIA; INFECTION; LINNAEUS; REDESCRIPTION; MUNICIPALITY</t>
  </si>
  <si>
    <t>Capybaras (Hydrochoerus hydrochaeris) are affected by a wide range of protozoan and metazoan-derived parasitic diseases. Among parasites of free-ranging capybaras are soil-, water-, food- and gastropod-borne parasitosis, today considered as opportunistic infections in semiaquatic ecosystems. The overlapping of the capybara's natural ecological habitats with human and domestic animal activities has unfortunately increased in recent decades, thereby enhancing possible cross- or spillover events of zoonotic parasites. Due to this, three synanthropic wild capybara populations in the Orinoco Basin were studied for the occurrence of gastrointestinal parasite infections. A total of forty-six fecal samples were collected from free-ranging capybaras in close proximity to livestock farms. Macroscopical analyses, standard copromicroscopical techniques, coproELISA, PCR, and phylogenetic analysis revealed thirteen parasite taxa. In detail, the study indicates stages of five protozoans, four nematodes, one cestode, and three trematodes. Two zoonotic parasites were identified (i.e., Plagorchis muris, and Neobalantidium coli). The trematode P. muris represents the first report within South America. In addition, this report expands the geographical distribution range of echinocoelosis (Echinocoleus hydrochoeri). Overall, parasitological findings include two new host records (i.e., P. muris, and Entamoeba). The present findings collectively constitute baseline data for future monitoring of wildlife-derived anthropozoonotic parasites and call for future research on the health and the ecological impact of this largest semiaquatic rodent closely linked to humans, domestic and wild animals.</t>
  </si>
  <si>
    <t>seq coproELISA</t>
  </si>
  <si>
    <t>Schols, Ruben; Carolus, Hans; Hammoud, Cyril; Muzarabani, Kudzai C.; Barson, Maxwell; Huyse, Tine</t>
  </si>
  <si>
    <t>Invasive snails, parasite spillback, and potential parasite spillover drive parasitic diseases of Hippopotamus amphibius in artificial lakes of Zimbabwe</t>
  </si>
  <si>
    <t>Trematodiasis(1); Xenomonitoring(2); One Health(3); Barcoding(4); Artificial lake(5); Integrative taxonomy(6); Taxonomic impediment(7); Parasitology(8); Conservation(9); Biological invasions(10)</t>
  </si>
  <si>
    <t>FRESH-WATER SNAILS; INFECTIOUS-DISEASES; MITOCHONDRIAL-DNA; FASCIOLA-HEPATICA; BIOLOGICAL INVASIONS; LIVER FLUKES; SCHISTOSOMIASIS; NUCLEAR; KARIBA; IDENTIFICATION</t>
  </si>
  <si>
    <t>Background Humans impose a significant pressure on large herbivore populations, such as hippopotami, through hunting, poaching, and habitat destruction. Anthropogenic pressures can also occur indirectly, such as artificial lake creation and the subsequent introduction of invasive species that alter the ecosystem. These events can lead to drastic changes in parasite diversity and transmission, but generally receive little scientific attention. Results In order to document and identify trematode parasites of the common hippopotamus (Hippopotamus amphibius) in artificial water systems of Zimbabwe, we applied an integrative taxonomic approach, combining molecular diagnostics and morphometrics on archived and new samples. In doing so, we provide DNA reference sequences of the hippopotamus liver fluke Fasciola nyanzae, enabling us to construct the first complete Fasciola phylogeny. We describe parasite spillback of F. nyanzae by the invasive freshwater snail Pseudosuccinea columella, as a consequence of a cascade of biological invasions in Lake Kariba, one of the biggest artificial lakes in the world. Additionally, we report an unknown stomach fluke of the hippopotamus transmitted by the non-endemic snail Radix aff. plicatula, an Asian snail species that has not been found in Africa before, and the stomach fluke Carmyerius cruciformis transmitted by the native snail Bulinus truncatus. Finally, Biomphalaria pfeifferi and two Bulinus species were found as new snail hosts for the poorly documented hippopotamus blood fluke Schistosoma edwardiense. Conclusions Our findings indicate that artificial lakes are breeding grounds for endemic and non-endemic snails that transmit trematode parasites of the common hippopotamus. This has important implications, as existing research links trematode parasite infections combined with other stressors to declining wild herbivore populations. Therefore, we argue that monitoring the anthropogenic impact on parasite transmission should become an integral part of wildlife conservation efforts.</t>
  </si>
  <si>
    <t>18S ITS Cox1</t>
  </si>
  <si>
    <t>BMC Biol.</t>
  </si>
  <si>
    <t>Yong, Russell Q-Y; Cribb, Thomas H.; Cutmore, Scott C.</t>
  </si>
  <si>
    <t>Molecular phylogenetic analysis of the problematic genus Cardicola (Digenea: Aporocotylidae) indicates massive polyphyly, dramatic morphological radiation and host-switching</t>
  </si>
  <si>
    <t>Aporocotylidae; Cardicola; Multi-locus phylogenetic analysis; New genera; Wastebasket</t>
  </si>
  <si>
    <t>BLOOD FLUKES DIGENEA; SP N. DIGENEA; THUNNUS-ORIENTALIS TEMMINCK; COBIA RACHYCENTRON-CANADUM; PACIFIC BLUEFIN TUNA; GULF-OF-MEXICO; TREMATODA APOROCOTYLIDAE; PERCIFORMES; SANGUINICOLIDAE; SPARIDAE</t>
  </si>
  <si>
    <t>Novel multi-locus sequence data were used to assess the molecular phylogenetic relationships of fish blood flukes showing similarity to the genus Cardicola Short, 1953 (Trematoda: Aporocotylidae). Analyses of three ribosomal (ITS2, 28S &amp; 18S) subregions and one mitochondrial (cox1) DNA subregion shows that the hithertomonophyletic clade formed by species of Cardicola Short, 1953 also includes species of three other genera - Braya Nolan &amp; Cribb, 2006, Elaphrobates Bullard &amp; Overstreet, 2003 and Rhaphidotrema Yong &amp; Cribb, 2011 - as well as a new, morphologically distinct species discovered from the heart of the yellowfin tripodfish, Tripodichthys angustifrons (Tetraodontiformes: Triacanthidae). In the context of conflicting morphological, molecular and ecological data, we argue that the recognition of seven genera produces a more satisfactory taxonomy for these parasites than considering them all as species of Cardicola. We thus recognise Cardicola (as an explicitly polyphyletic taxon) together with Braya, Elaphrobates, Rhaphidotrema and three new genera. We propose Allocardicola n. gen. for A. johnpagei n. sp. from T. angustifrons, Chanicola n. gen. for three species of Cardicola that infect the chanid Chanos chanos, and Spirocaecum n. gen. for six species of Cardicola that infect siganid fishes. We interpret the pattern of diversification seen in the clade of these seven genera as one of multiple host-switching events followed by diversification among closely-related hosts and differing levels of morphological divergence.</t>
  </si>
  <si>
    <t>18S 28S ITS2 Cox1</t>
  </si>
  <si>
    <t>Mol. Phylogenet. Evol.</t>
  </si>
  <si>
    <t>Shamsi, Shokoofeh; Barton, Diane P.; Day, Scott; Masiga, Juliet; Zhu, Xiaocheng; McLellan, Matthew</t>
  </si>
  <si>
    <t>Characterization of Clinostomum sp. (Trematoda: Clinostomidae) infecting cormorants in south-eastern Australia</t>
  </si>
  <si>
    <t>New species; Wildlife; Birds; Life cycle; Environment health; Zoonoses</t>
  </si>
  <si>
    <t>COMPLANATUM DIGENEA CLINOSTOMIDAE; FRESH-WATER FISHES; RIBOSOMAL DNA; MARGINATUM RUDOLPHI; METACERCARIAE; BIRDS; REDESCRIPTION; SEQUENCES; PARASITES; LARVAE</t>
  </si>
  <si>
    <t>Clinostomum Leidy, 1856 (Trematoda: Clinostomidae) is a cosmopolitan, zoonotic genus of fluke that has been poorly studied in an Australian setting. Following previous reports of reservoir fish in Australian fish ponds being heavily infected with Clinostomum metacercaria, the current study was conducted to determine the specific identity of Clinostomum sp. in inland Australia, by examining and characterizing parasites collected from a potential definitive host, cormorants. A total of 33 parasite specimens belonging to the genus Clinostomum were collected from two cormorants (little black cormorants, Phalacrocorax sulcirostris) that were collected from the Narrandera Fisheries Research Centre, New South Wales, at the same locality where metacercaria of Clinostomum sp. have been reported in fish. All specimens in our study were immature adults. Clinostomum specimens with similar morphology have been identified as C. complanatum in the past, based on their morphological characteristics. However, phylogenetic analyses based on the ITS sequence data in the present study suggest they are the same as the Clinostomum sp. previously reported from carp gudgeons (Hypseleotris spp.) from the same farm, and distinct from C. complanatum. The ITS sequences obtained from the specimens in the present study were most similar to those belonging to C. phalacrocoracis (never reported in Australia). Our specimens formed a distinct clade on the phylogenetic tree and their specific identity awaits until fully mature specimens are described in future studies.</t>
  </si>
  <si>
    <t>Pantoja, Camila; Faltynkova, Anna; O'Dwyer, Katie; Jouet, Damien; Skirnisson, Karl; Kudlai, Olena</t>
  </si>
  <si>
    <t>Diversity of echinostomes (Digenea: Echinostomatidae) in their snail hosts at high latitudes</t>
  </si>
  <si>
    <t>Trematoda; Morphology; Mitochondrial and nuclear DNA; Europe; North America; Mollusca</t>
  </si>
  <si>
    <t>LARVAL TREMATODES DIGENEA; FRESH-WATER MOLLUSKS; PHYLOGENETIC-RELATIONSHIPS; HELMINTH-PARASITES; SHOREBIRDS CHARADRII; INTERMEDIATE HOSTS; LYMNAEA-STAGNALIS; CENTRAL ALBERTA; CENTRAL-EUROPE; PHYSA-ACUTA</t>
  </si>
  <si>
    <t>The biodiversity of freshwater ecosystems globally still leaves much to be discovered, not least in the trematode parasite fauna they support. Echinostome trematode parasites have complex, multiple-host life-cycles, often involving migratory bird definitive hosts, thus leading to widespread distributions. Here, we examined the echinostome diversity in freshwater ecosystems at high latitude locations in Iceland, Finland, Ireland and Alaska (USA). We report 14 echinostome species identified morphologically and molecularly from analyses of nad1 and 28S rDNA sequence data. We found echinostomes parasitising snails of 11 species from the families Lymnaeidae, Planorbidae, Physidae and Valvatidae. The number of echinostome species in different hosts did not vary greatly and ranged from one to three species. Of these 14 trematode species, we discovered four species (Echinoparyphium sp. 1, Echinoparyphium sp. 2, Neopetasiger sp. 5, and Echinostomatidae gen. sp.) as novel in Europe; we provide descriptions for the newly recorded species and those not previously associated with DNA sequences. Two species from Iceland (Neopetasiger islandicus and Echinoparyphium sp. 2) were recorded in both Iceland and North America. All species found in Ireland are new records for this country. Via an integrative taxonomic approach taken, both morphological and molecular data are provided for comparison with future studies to elucidate many of the unknown parasite life cycles and transmission routes. Our reports of species distributions spanning Europe and North America highlight the need for parasite biodiversity assessments across large geographical areas.</t>
  </si>
  <si>
    <t>Sepulveda, Fabiola A.; Nacari, Luis A.; Gonzalez, Maria Teresa</t>
  </si>
  <si>
    <t>First Report of Blood Fluke Pathogens with Potential Risk for Emerging Yellowtail Kingfish (Seriola lalandi) Aquaculture on the Chilean Coast, with Descriptions of Two New Species of Paradeontacylix (Aporocotylidae)</t>
  </si>
  <si>
    <t>aporocotylids; host specificity; molecular analyses; morphology; new species</t>
  </si>
  <si>
    <t>FORSTERI TREMATODA APOROCOTYLIDAE; CULTURED MARINE FISH; PACIFIC BLUEFIN TUNA; N. SP DIGENEA; GREATER AMBERJACK; GENETIC-STRUCTURE; SANGUINICOLIDAE; DNA; PERCIFORMES; DUMERILI</t>
  </si>
  <si>
    <t>Blood flukes are digeneans that infect wild and farmed fish that can cause a severe and potentially lethal disease in farmed fish. These parasites are undetectable in the larval stage based on macroscopic observations in the definitive host with the infection becoming evident when eggs accumulate in the branchial vessels. There are nine known species of the genus Paradeontacylix and seven exclusively parasitize Seriola spp. from several geographical areas. Seriola lalandi aquaculture farms are emerging at various localities in northern Chile. Here, we report, for the first time, two blood fluke species parasitizing S. lalandi in the Southeastern Pacific (Chile). In the laboratory, the gills and heart of fish were removed. The retained blood flukes were separated according to the infection site, fixed in 70% or 95% ethanol for taxonomic and molecular analysis, respectively. Morphometrical differences among the fluke species were evaluated with a principal component analysis (PCA) using proportional body measurements. Phylogenetic trees were constructed based on 28S rDNA, cox1 mDNA using Bayesian inference (BI), and maximum likelihood (ML). Based on morphology, morphometry, and molecular analyses, two new species are proposed: P. humboldti n. sp. from the gills and P. olivai n. sp. from the heart of S. lalandi. Both were clearly distinguished from other species of Paradeontacylix by a combination of morphologic features (posterior tegumental spines, testes arrangement, body size). The genetic distance (based on cox1) among species was &gt;10%. P. humboldti n. sp. and P. olivai n. sp. are sister species (with a common ancestor) independent of P. godfreyi from S. lalandi in Australia. The newly identified parasites may pose a risk to farmed S. lalandi as aporocotylids have been the cause of diseases in farmed fish from other geographical areas. In addition, some cages of S. lalandi are currently maintained in an open circulating system, which could favor the transmission of these parasites (if involved hosts are present in the environment).</t>
  </si>
  <si>
    <t>Hayashi, Kei; Kitayama, Chiyo; Saito, Taizo; Ohari, Yuma; Hayashi, Kaoru; Kondo, Satomi; Takashima, Yasuhiro; Kuroki, Toshiro; Shibahara, Toshiyuki; Itagaki, Tadashi</t>
  </si>
  <si>
    <t>Detection and molecular characteristics of Pyelosomum cochlear (Digenea: Pronocephalidae) in the urinary bladder of the green sea turtle (Chelonia mydas) in the Northwest Pacific Ocean</t>
  </si>
  <si>
    <t>Chelonia mydas; Ogasawara Islands; Phylogeny; Pronocephaloidea; Pyelosomum cochlear</t>
  </si>
  <si>
    <t>LOOSS; TESTUDINES; TREMATODA</t>
  </si>
  <si>
    <t>The genus Pyelosomum consists of parasitic flukes occurring primarily in marine turtles; Pyelosomum cochlear Looss 1899 is the only species of this genus that parasitizes the urinary bladder. In this study, we detected flukes in the urinary bladders of 20 of 88 green sea turtles (Chelonia mydas) harvested in the Ogasawara Islands, in the Northwest Pacific Ocean. We identified the flukes as P. cochlear based on detailed morphological observations and comparisons of morphometric measurements of the species reported previously. Nucleotide sequences of nuclear ribosomal 18S and 28S regions and the mitochondrial cytochrome c oxidase subunit 1 (COI) region were determined for the flukes. The 18S and 28S phylogenetic trees revealed that the species of the superfamily Pronocephaloidea, including P. cochlear, constituted a single clade, but the species of the family Pronocephalidae did not constitute a single taxon. These findings suggest that Pronocephalidae is a paraphyletic group. The COI sequences of P. cochlear exhibited high genetic diversity, suggesting that they would be useful markers to understand the genetic structure of the parasite and its evolutionary relationship with the host turtle populations. This is the first study to provide the nucleotide sequences of Pyelosomum species; these data will be available for further molecular studies of this genus and its related taxa.</t>
  </si>
  <si>
    <t>Locke, Sean A.; Drago, Fabiana B.; Lopez-Hernandez, Danimar; Chibwana, Fred D.; Nunez, Veronica; Van Dam, Alex; Fernanda Achinelly, Maria; Johnson, Pieter T. J.; Alves de Assis, Jordana Costa; de Melo, Alan Lane; Pinto, Hudson Alves</t>
  </si>
  <si>
    <t>Intercontinental distributions, phylogenetic position and life cycles of species of Apharyngostrigea (Digenea, Diplostomoidea) illuminated with morphological, experimental, molecular and genomic data</t>
  </si>
  <si>
    <t>Helminth; Trematoda; Biogeography; Heron; Macroparasite; Northern leopard frog; Diplostomoidea</t>
  </si>
  <si>
    <t>INTERNAL TRANSCRIBED SPACERS; FRESH-WATER FISHES; PROTERODIPLOSTOMIDAE DUBOIS; FASCIOLA-HEPATICA; EGRETTA-CAERULEA; BLUE HERON; PARASITES; TREMATODES; ECHINOSTOMATIDAE; PLATYHELMINTHES</t>
  </si>
  <si>
    <t>When subjected to molecular study, species of digeneans believed to be cosmopolitan are usually found to consist of complexes of species with narrower distributions. We present molecular and morphological evidence of transcontinental distributions in two species of Apharyngostrigea Ciurea, 1924, based on samples from Africa and the Americas. Sequences of cytochrome c oxidase I and, in some samples, internal transcribed spacer, revealed Apharyngostrigea pipientis (Faust, 1918) in Tanzania (first known African record), Argentina, Brazil, USA and Canada. Sequences from A. pipientis also match previously published sequences identified as Apharyngostrigea cornu (Zeder, 1800) originating in Mexico. Hosts of A. pipientis surveyed include definitive hosts from the Afrotropic, Neotropic and Nearctic, as well as first and second intermediate hosts from the Americas, including the type host and type region. In addition, metacercariae of A. pipientis were obtained from experimentally infected Poecilia reticulata, the first known record of this parasite in a non-amphibian second intermediate host. Variation in cytochrome c oxidase I haplotypes in A. pipientis is consistent with a long established, wide-ranging species with moderate genetic structure among Nearctic, Neotropic and Afrotropic regions. We attribute this to natural dispersal by birds and find no evidence of anthropogenic introductions of exotic host species. Sequences of CO1 and ITS from adult Apharyngostrigea simplex (Johnston, 1904) from Egretta thula in Argentina matched published data from cercariae from Biomphalaria straminea from Brazil and metacercariae from Cnesterodon decemmaculatus in Argentina, consistent with previous morphological and life-cycle studies reporting this parasite &amp; mdash;originally described in Australia &amp; mdash;in South America. Analyses of the mitochondrial genome and rDNA operon from A. pipientis support prior phylogenies based on shorter markers showing the Strigeidae Railliet, 1919 to be polyphyletic. (c) 2021 Australian Society for Parasitology. Published by Elsevier Ltd. All rights reserved.</t>
  </si>
  <si>
    <t>Dos Santos, Quinton M.; Gilbert, Beric M.; Avenant-Oldewage, Annemarie; Dumbo, Jose C.</t>
  </si>
  <si>
    <t>Morphological and moleculardescription of Allocreadium apokryfi sp. n. (Digenea: Allocreadiidae) from native Labeobarbus aeneus (Cyprinidae) in South Africa, including notes on its biology, evolutionary history and an updated key of African Allocreadium</t>
  </si>
  <si>
    <t>Smallmouth yellowfish; endoparasitic helminths; Trematoda; Africa; 28S rDNA; 18S rDNA; SEM; taxonomic key</t>
  </si>
  <si>
    <t>FRESH-WATER FISHES; SP-NOV; PHYLOGENETIC-RELATIONSHIPS; SYSTEMATIC POSITION; TREMATODA; OSTEICHTHYES; PLATYHELMINTHES; CLARIFICATION; AFFINITIES; DIVERSITY</t>
  </si>
  <si>
    <t>Adult trematodes of Allocreadium Loon, 1900 (Digenea) infect the intestine of mostly freshwater fishes in Asia, Europe, Africa and the Americas. During routine parasitological surveys in the Vaal River system, adult trematodes were collected from the intestine of smailmouth yellowfish, Labeobarbus aeneus (Burchell). The trematodes were confirmed to represent a member of Allocreadium and did not match any existing taxon. Therefore, they are described as a new species, Allocreadium apokryfi sp. n. The morphology of the new species most closely resembles that of Allocreadium aswanense El-Naffar, Saoud et Hassan, 1984, but it differs from it by having a bipartite internal seminal vesicle, wider eggs, a shorter intertesticular distance, an intestinal bifurcation at the ventral sucker level, a ventral sucker that is larger than the oral sucker, and a genital pore near the intestinal bifurcation or the ventral sucker. The surface topology of the new species is notably different from that of other allocreadiids. Papillae were observed in the ventral sucker and surrounding both ventral and oral suckers, but the number and arrangement of the latter were not consistent among specimens. The protruding cirrus of A. apokiyfi sp. n. was described using SEM and is the first such observation for the genus. Genetic characterisation showed that the new species was clearly distinct from other Alkxreadium spp. using both 18S (nucleotide difference 1.3-9.1%) and 28S (4.7-6.5%) rDNA, forming a well-supported Glade in Allocreadium. The presence of A. apokryfi sp. n. in a well-studied river is unexpected, and considering the diet of its host and the scarcity of Allocreadium in Africa, the possible biology of this species is discussed herein.</t>
  </si>
  <si>
    <t>Kremnev, Georgii; Gonchar, Anna; Krapivin, Vladimir; Uryadova, Alexandra; Miroliubov, Aleksei; Krupenko, Darya</t>
  </si>
  <si>
    <t>Life cycle truncation in Digenea, a case study of Neophasis spp. (Acanthocolpidae)</t>
  </si>
  <si>
    <t>Life cycle; Cercariae; Metacercariae; Buccinidae; Neophasis anarrhichae; Neophasis oculata</t>
  </si>
  <si>
    <t>TREMATODE PARASITES; HELMINTH-PARASITES; NUCLEAR; PLATYHELMINTHES; CLASSIFICATION; MICROPHALLIDAE; ABBREVIATION; PHYLOGENY; CERCARIAE; MARINE</t>
  </si>
  <si>
    <t>Truncated life cycles may emerge in digeneans if the second intermediate host is eliminated, and the first intermediate host, the mollusc, takes up its role. To understand the causes of this type of life cycle truncation, we analyzed closely related species of the genus Neophasis (Acanthocolpidae) with three-host and two-host life cycles. The life cycle of Neophasis anarrhichae involves two hosts: wolffishes of the genus Anarhichas as the definitive host and the common whelk Buccinum undatum as the intermediate host. Neophasis oculata, a closely related species with a three-host life cycle, would be a suitable candidate for the comparison, but some previous data on its life cycle seem to be erroneous. In this study, we aimed to redescribe the life cycle of N. oculata and to verify the life cycle of N. anarrhichae using molecular and morphological methods. Putative life cycle stages of these two species from intermediate hosts were linked with adult worms from definitive hosts using ribosomal molecular data: 18S, ITS1, 5.8S-ITS2, 28S. These markers did not differ within the species and were only slightly different between them. Intra- and interspecific variability was also estimated using mitochondrial COI gene. In the constructed phylogeny Neophasis spp. formed a common clade with two other genera of the Acanthocolpidae, Tormopsolus and Pleorchis. We demonstrated that the first intermediate hosts of N. oculata were gastropods Neptunea despecta and B. undatum (Buccinoidea). Shorthorn sculpins Myoxocephalus scorpius were shown to act as the second intermediate and definitive hosts of N. oculata. The previous reconstruction of the two-host life cycle of N. anarrhichae was reaffirmed. We suggest that life cycle truncation in N. anarrhichae was initiated by an acquisition of continuous morphogenesis in the hermaphroditic generation and supported by a strong preypredator relationship between A. lupus and B. undatum.</t>
  </si>
  <si>
    <t>18S ITS 28S</t>
  </si>
  <si>
    <t>Lebedeva, Daria, I; Chrisanfova, Galina G.; Ieshko, Evgeny P.; Guliaev, Andrei S.; Yakovleva, Galina A.; Mendsaikhan, Bud; Semyenova, Seraphima K.</t>
  </si>
  <si>
    <t>Morphological and molecular differentiation of Diplostomum spp. metacercariae from brain of minnows (Phoxinus phoxinus L.) in four populations of northern Europe and East Asia</t>
  </si>
  <si>
    <t>Diplostomum phoxini; Phoxinus phoxinus; Metacercaria; Morphometry; cox1; Cytb; ITS1+5; 8S+ITS2 rRNA; Fennoscandia; Mongolia</t>
  </si>
  <si>
    <t>FRESH-WATER FISH; DIGENEA DIPLOSTOMIDAE; EVOLUTIONARY HISTORY; PSEUDOSPATHACEUM NIEWIADOMSKA; PLATYHELMINTHES DIGENEA; MITOCHONDRIAL GENOME; DIVERSITY; DNA; TREMATODES; PHYLOGENY</t>
  </si>
  <si>
    <t>Metacercariae of trematodes from the genus Diplostomum are major helminth pathogens of freshwater fish, infecting the eye or the brain. The taxonomy of the genus Diplostomum is complicated, and has recently been based mainly on the molecular markers. In this study, we report the results of the morphological and molecular genetic analysis of diplostomid metacercaria from the brain of the minnow Phoxinus phoxinus from three populations in Fennoscandia (Northern Europe) and one population in Mongolia (East Asia). We obtained the data on the polymorphism of the partial mitochondrial cox1 gene and ribosomal ITS1-5.8S-ITS2 region of these parasites. ?C?-based morphological analysis revealed that the parasites in the Asian and the European groups of Diplostomum sp. were distinctly different. Metacercariae from the brain of Mongolian minnows were much larger than those from the brain of Fennoscandian minnows but had much fewer excretory granules. Considering that the two study regions were separated by a distance of about 4500 km, we also tested the genetic homogeneity of their host, the minnow, using the mitochondrial cytb gene. It was shown that Diplostomum-infected minnows from Mongolia and Fennoscandia represented two previously unknown separate phylogenetic lineages of the genus Phoxinus. Both molecular and morphological analysis demonstrated that the parasites from Fennoscandia belonged the species Diplostomum phoxini, while the parasites from Mongolia belonged to a separate species, Diplostomum sp. M?.Each of the two studied Diplostomum spp. was associated with a specific, and previously unknown, genealogical lineage of its second intermediate host, P. phoxinus.</t>
  </si>
  <si>
    <t>ITS Cox1 Cytb</t>
  </si>
  <si>
    <t>Sokolova, Yuliya Y.; Overstreet, Robin M.; Heard, Richard W.; Isakova, Nadezhda P.</t>
  </si>
  <si>
    <t>Two new species of Unikaryon (Microsporidia) hyperparasitic in microphallid metacercariae (Digenea) from Florida intertidal crabs</t>
  </si>
  <si>
    <t>Hyperparasitism; Molecular phylogeny; Trematoda; Microsporidia; Unikaryon; Electron microscopy</t>
  </si>
  <si>
    <t>The genus Unikaryon (Microsporidia) holds exclusively hyperparasites of Platyhelminthes. Four species of Unikaryon are presently known from trematodes infecting mollusks and fish, and one from a cestode infecting a fish. Here we report two species of Unikaryon from microphallid trematode metacercariae parasitizing the brachyuran crabs, Panopeus herbstii and Pachygrapsus transversus, collected from intertidal habitats in Florida. The first microsporidium, which we assign here to a new species, Unikaryon panopei sp. n., was isolated from Microphallus sp. encysted in Panopeus herbstii from Tampa Bay. The specific designation for the second Unikaryon sp. (Unikaryon sp. 2), which occurred in metacercaria of Diacetabulum sp. found in P. transversus from the Florida Keys, is pending due to the lack of SSrDNA sequence data. Light and electron microscopy demonstrates that both species display characteristics of the genus Unikaryon including the arrangement of spores in sets of two, large posterior vacuole, and eccentric position of the polar filament. Spores of Unikaryon panopei sp. n., unlike those of Unikaryon sp. 2, assemble in large membrane-bound masses containing hundreds of organisms, and display a larger number of polar filament coils - 7-8, compared to 4-5 in Unikaryon sp. 2 The SSUrDNA-inferred phylogenetic analysis places Unikaryon panopei in one clade with Unikaryon legeri, the only other molecularly characterized member of the genus, with 94% of SSUrDNA similarity. These findings increase the number of species parasitizing trematodes and broaden the host range of Unikaryon spp.</t>
  </si>
  <si>
    <t>Atopkin, Dmitry M.; Semenchenko, Alexander A.; Solodovnik, Daria A.; Ivashko, Yana I.; Vinnikov, Kirill A.</t>
  </si>
  <si>
    <t>First next-generation sequencing data for Haploporidae (Digenea: Haploporata): characterization of complete mitochondrial genome and ribosomal operon for Parasaccocoelium mugili Zhukov, 1971</t>
  </si>
  <si>
    <t>Haploporidae; NGS; Digenea; Mitochondrial genome; Codon usage</t>
  </si>
  <si>
    <t>TREMATODA OPISTHORCHIIDAE; CAUSATIVE AGENT; LUNG FLUKE; PLATYHELMINTHES; PHYLOGENY; DNA</t>
  </si>
  <si>
    <t>The first data on a whole mitochondrial genome of Haploporidae, Parasaccocoelium mugili (Digenea: Haploporata: Haploporidae) was generated using the next-generation sequencing (NGS) approach. We sequenced the complete mitochondrial DNA (mtDNA) and ribosomal operon of Parasaccocoelium mugili, intestine parasite of mullet fish. The mtDNA of P. mugili contained 14,021 bp, including 12 protein-coding genes, two ribosomal genes, 22 tRNA genes, and non-coding region. The ribosomal operon of P. mugili was 8308 bp in length, including 18S rRNA gene (1981 bp), ITS1 rDNA (955 bp), 5.8S rRNA gene (157 bp), ITS2 rDNA (268 bp), 28S rRNA gene (4180 bp), and ETS (767 bp). We used the mtDNA protein-coding regions to make phylogenetic reconstructions of Haploporidae. Additionally, we performed the sequence cluster analysis based on codon usage bias of most of currently available mitochondrial genome data for trematodes. The observed gene arrangement in mtDNA sequence of P. mugili is identical to those of Plagiorchis maculosus (Rudolphi, 1802). Results of maximum likelihood (ML) phylogenetic analysis showed that P. mugili was closely related to Paragonimus species from the suborder Xiphidiata. The results of sequence cluster analysis based on codon usage bias showed that P. mugili has the highest similarity with Plagiorchis maculosus (Xiphidiata). Our results do not contradict to proposing a new suborder for Haploporoidea-Haploporata. On the basis of obtained results, the relationship between mitochondrial protein-coding gene rearrangements and synonymous nucleotide substitutions in mitochondrial genomes has been suggested.</t>
  </si>
  <si>
    <t>Mahdy, Olfat A.; Abdel-Maogood, Sahar Z.; Abdelsalam, Mohamed; Shaalan, Mohamed; Abdelrahman, Hisham A.; Salem, Mai A.</t>
  </si>
  <si>
    <t>Epidemiological study of fish-borne zoonotic trematodes infecting Nile tilapia with first molecular characterization of two heterophyid flukes</t>
  </si>
  <si>
    <t>Egypt; EMC; experimental pigeon; first molecular characterization; heterophyid flukes; Nile tilapia</t>
  </si>
  <si>
    <t>METACERCARIAL INFECTION; DIGENETIC TREMATODES; SITE PREFERENCES; PREVALENCE; MULLETS</t>
  </si>
  <si>
    <t>Fish-borne zoonotic trematodes (FBZT) are extremely important zoonotically and can infect humans via the consumption of poorly cooked fish containing active metacercariae. In this context, the present study aimed to update the epidemiological information of FBZT among Nile tilapia (Oreochromis niloticus) collected from Giza and Fayoum Governorates. Concerning the molecular characterization and phylogenetic analysis of adult flukes from experimentally infected pigeons and histopathological alterations of both larval and adult trematode flukes. Oreochromis niloticus were found to be infected with different encysted metacercaria (EMC); Prohemistomum, Haplorchis and Pygidiopsis species from wild caught in Giza and farmed fish in Fayoum with the total mean of prevalence that 81.89 +/- 6.48, 18.03 +/- 2.9 and 34.64 +/- 3.42 respectively. Three recovered flukes from experimentally infected domestic pigeons (Columba livia domestica); Prohemistomum vivax, Haplorchis pumilio and Pygidiopsis genata in their small intestine. First molecular characterization and phylogenetic analysis of heterophyid flukes; P. genata and H. pumilio. The sequences obtained in this study were registered in the GenBank with accession numbers (MT672308.1 and MT707975.1) respectively. Moreover, constructing a phylogeny and phylogenetic relationships between two heterophyid species was performed through analytic study of the second internal transcribed spacer nuclear ribosomal genes (rDNA-ITS2). Phylogenetic analysis of P. genata and H. pumilio showed 99.42% nucleotide similarity with that sequence from Israel (AY245710) and 99.71% from Vietnam (EU826636.1). In addition, histopathological alterations of EMC and adult flukes induced necrosis of fish muscle bundles and a severe inflammatory response with muscular necrosis in intestinal tract of infected pigeons.</t>
  </si>
  <si>
    <t>Sasaki, Mizuki; Kobayashi, Mari; Yoshino, Tomoo; Asakawa, Mitsuhiko; Nakao, Minoru</t>
  </si>
  <si>
    <t>Notocotylus ikutai n. sp. (Digenea: Notocotylidae) from lymnaeid snails and anatid birds in Hokkaido, Japan</t>
  </si>
  <si>
    <t>Notocotylus ikutai n; sp; Radix auricularia; Anatid birds; Hokkaido</t>
  </si>
  <si>
    <t>SP-NOV TREMATODA; PLATYHELMINTHES; PHYLOGENY; STAGNALIS; RAT</t>
  </si>
  <si>
    <t>An unknown species of the genus Notocotylus (Digenea: Notocotylidae) was found as the larval stage from the lymnaeid snail, Radix auricularia, in a static water area of the Chubetsu River, Hokkaido, the northernmost island of Japan. A DNA barcoding identification system was applied to detect the adult stage. Through the inspection of anatid game birds in Hokkaido, Anas crecca, Anas platyrhynchos, Anas zonorhyncha, and Mareca penelope were demonstrated to serve as the definitive hosts. The detailed morphological features of the species were characterized using adults raised experimentally in immunosuppressed mice and naturally developed larvae in R. auricularia. Although the species is morphologically similar to Notocotylus attenuatus and Notocotylus magniovatus in both adult and larval stages, its taxonomic independence was confirmed by a comprehensive study based on molecular phylogeny, morphology, and ecology. Here we propose Notocotylus ikutai n. sp. for this species. The migratory behavior of the anatid hosts and the North-Eurasian distribution of R. auricularia suggest that the new species is widely distributed in the northern Far East.</t>
  </si>
  <si>
    <t>species delimitation LC</t>
  </si>
  <si>
    <t>Cryptic speciation among Tylodelphys spp.: the major helminth pathogens of fish and amphibians</t>
  </si>
  <si>
    <t>Birds of prey; Diplostomatidae; Intestine; Percottus glennii; Planorbarius corneus; Trematoda</t>
  </si>
  <si>
    <t>Larvae of Tylodelphys Diesing, 1950 are major digenean pathogens of fish and amphibians. Tylodelphys spp. may induce mass mortality of fish and increase their susceptibility to predation. Even though Tylodelphys spp. cause substantial damage to aquaculture systems, surprisingly little is known regarding the taxonomy of this commercially important genus with a limited number of visible autapomorphic identification features. The authors obtained the DNA sequences and analyzed the molecular phylogenetics of Tylodelphys spp. adults isolated from bird hosts of Czech origin and provide comparative measurements of the analyzed species. They identified a previously unknown species complex that is subject to cryptic speciation and was previously morphologically identified as Tylodelphys excavata (Rudolphi, 1803) sensu lato. This species complex consists of three morphologically similar but genetically well-separated species. Tylodelphys excavata sensu stricto remains the dominant Tylodelphys isolated from Ciconia ciconia, which also serves as a satellite host of Tylodelphys circibuteonis Odening, 1962, which is the resurrected species for which birds of prey serve as core hosts. The authors describe Tylodelphys nigriciconis sp. n. Heneberg &amp; Sitko as a new species identified in Ciconia nigra. By providing the first sequences of Tylodelphys podicipina Kozicka and Niewiadomska, 1960, they also show that Tylodelphys immer Dubois, 1961 is a junior synonym of T. podicipina. Further research is needed to match the provided molecular data with the DNA of larval Tylodelphys from outbreaks in commercially exploited fish species.</t>
  </si>
  <si>
    <t>18S ITS2 CO1 ND1</t>
  </si>
  <si>
    <t>Wiroonpan, Pichit; Chontananarth, Thapana; Purivirojkul, Watchariya</t>
  </si>
  <si>
    <t>Cercarial trematodes in freshwater snails from Bangkok, Thailand: prevalence, morphological and molecular studies and human parasite perspective</t>
  </si>
  <si>
    <t>Cercariae; ITS2; larval trematodes; phylogenetic tree; snail-transmitted parasites</t>
  </si>
  <si>
    <t>PHYSA-ACUTA DRAPARNAUD; UBON RATCHATHANI PROVINCE; CHIANG-MAI PROVINCE; OPISTHORCHIS-VIVERRINI; INTERMEDIATE HOSTS; LARVAL TREMATODE; HUMAN INFECTION; AUSTROBILHARZIA-TERRIGALENSIS; PHYLOGENETIC-RELATIONSHIPS; FAMILY HETEROPHYIDAE</t>
  </si>
  <si>
    <t>We investigated the prevalence, morphological characters and molecular classifications of trematode cercariae in freshwater snails randomly collected from 59 sampling localities in Bangkok from May 2018 to March 2019. We used a crushing technique to observe the cercarial stage inside each snail body and amplified the internal transcribed spacer 2 regions of cercarial DNA using polymerase chain reaction methodology. The associated phylogenetic tree was reconstructed using Bayesian inference analyses. A total of 517 of 15 621 examined snails were infected with trematode cercariae, and the infected snails were classified into 11 species of seven families with a 3.31% overall prevalence of the infection. The Bithynia siamensis siamensis snail displayed the highest prevalence of infection (16.16%), whereas the Physella acuta snail exhibited the lowest prevalence (0.08%) of infection. Eight morphological types of cercariae were observed. The highest prevalence of infection was observed in mutabile cercaria (1.86%). Based on molecular investigations, the phylogram revealed eight cercaria types assigned to at least nine digenean trematode families, of which five belong to groups of human intestinal flukes. Although, with the exception of schistosome cercaria, trematode cercariae are not known to directly damage humans, understanding the general biology of trematode cercariae (including diversity, distribution, infection rates and host range) is important and necessary for the prevention and control of parasitic transmission that impacts aquatic cultivations, livestock farming and human health.</t>
  </si>
  <si>
    <t>Haridwal, Sayurika; Malatji, Mokgadi P.; Mukaratirwa, Samson</t>
  </si>
  <si>
    <t>Morphological and molecular characterization of Fasciola hepatica and Fasciola gigantica phenotypes from co-endemic localities inMpumalanga and KwaZulu-Natal provinces of South Africa</t>
  </si>
  <si>
    <t>Fasciola species; Morphometrics; Co-endemic; South Africa; ITS-1/5.8S/ITS-2; CO1</t>
  </si>
  <si>
    <t>INTERMEDIATE FORMS; LIVER FLUKE; IDENTIFICATION; INFECTIONS; TREMATODA; NUCLEAR; CATTLE</t>
  </si>
  <si>
    <t>Fasciolosis is a food- and water-borne disease caused by digenean trematode species, Fasciola hepatica and F. gigantica. They are widely distributed and infect a wide range of definitive hosts, causing enormous economic loss due to reduced productivity in domestic ruminants. The two species have been previously reported to be co-endemic in KwaZulu-Natal and Mpumalanga provinces of South Africa. Hybridization between the two species has been reported elsewhere. Despite the overlap of the two species in two provinces, there has been no attempt to determine the presence of the intermediate forms or hybrids. Therefore, this study aimed at morphological and molecular characterization of Fasciola spp. collected from cattle slaughtered at abattoirs located in the two provinces of South Africa, where two species are endemic. A total of 71 fluke specimens were collected cattle from abattoirs in Enhlazeni and Nelspruit in Mpumalanga province and Pietermaritzburg in KwaZulu-Natal province of South Africa, and Zimbabwe (Bulawayo abattoir). Fasciola gigantica specimen collected from Zimbabwe where it has been confirmed as the only species occurring and this was used as control in the morphological and molecular assessment of the collected specimens. Of the 71 specimens collected, 37 were classified as F. hepatica, 12 as F. gigantica and 22 as Fasciola spp using morphological characters. Of these species, 11 of 37 F. hepatica and 6 of 22 Fasciola sp were found to be aspermic or having very scanty sperm. Fifteen flukes which were spermatic were all identified morphologically as F. gigantica whilst 5 flukes which were aspermic were identified morphologically as F. hepatica. Molecular analysis of the same 15 spermatic specimens confirmed the presence of F. hepatica (n = 9) and F. gigantica (n = 6) using the CO1 marker and as F. hepatica (n = 4), F. gigantica (n = 7) and Fasciola sp. (n = 1) for the same specimens using the ITS-1/5.8S/ITS-2 marker. The remaining 4 aspermic flukes (one did not resolve) were all identified morphologically as F. hepatica and molecular analysis confirmed them as F. hepatica (n = 4) by both CO1 and ITS-1/5.8S/ITS-2. Phylogenetic analysis based on both CO1 and ITS-1/ 5.8S/ITS-2 showed that F. hepatica species formed a moderately supported monophyletic clade with F. gigantica. Their ancestral history was further confirmed by haplotype network, which formed novel haplotypes that corresponded with the structure of the phylogenetic tree. Results from this study showed that morphological characters alone have limitations in identifying F. hepatica and F. gigantica in areas where the two species occur, although both methods confirmed the presence of F. gigantica occurring in Zimbabwe, F. hepatica in KwaZulu-Natal, and both species occurring in Mpumalanga province. Therefore, the use of morphological techniques, complemented by molecular techniques are recommended, especially in endemic areas where the two species are co-endemic. (C) 2021 Published by Elsevier Inc. on behalf of International Association of Food and Waterborne Parasitology.</t>
  </si>
  <si>
    <t>hybridization</t>
  </si>
  <si>
    <t>Food Waterborne Parasitol.</t>
  </si>
  <si>
    <t>Lima-Junior, Dilermando Pereira; Bellay, Sybelle; Hoeinghaus, David J.; Bini, Luis Mauricio; Lima, Luciano B.; Yotoko, Karla; Agostinho, Angelo Antonio</t>
  </si>
  <si>
    <t>Host diversity, phylogenetic relationships and local environmental factors drive infection patterns of a non-native parasite in tropical floodplain fish assemblages</t>
  </si>
  <si>
    <t>Invasive species; Phylogenetic niche conservatism; Trematode; Biodiversity; Dilution effect; Disease ecology</t>
  </si>
  <si>
    <t>UPPER PARANA RIVER; PLAGIOSCION-SQUAMOSISSIMUS TELEOSTEI; AUSTRODIPLOSTOMUM-COMPACTUM DIGENEA; EYE-FLUKE; SPECIES RICHNESS; POPULATION-DENSITY; DISEASE; BIODIVERSITY; DIPLOSTOMIDAE; METACERCARIAE</t>
  </si>
  <si>
    <t>Biodiversity, biological traits of potential host species, and environmental conditions may mediate the emergence of new diseases. We assessed the relative influence of such factors on patterns of infection by Austrodiplostomum compactum (Digenea, Diplostomidae) in fish assemblages of the Upper Parana River floodplain, Brazil. Multiple infection parameters were modeled at the community and species levels using phylogenetic diversity (PD), abundance (total and for a main reservoir species Plagioscion squamosissimus), local environmental conditions and phylogenetic distance from P. squamosissimus (Dis_Plag). In total, 108 fish species were collected and 28 were infected. At the community level, mean parasite abundance and mean infection intensity were positively associated with PD and the interaction between PD and environmental conditions, whereas host richness was negatively associated with PD. The complementary results indicate a biodiversity sampling effect rather than dilution effect. Environmental conditions often had the strongest coefficients in community-level models and mediated associations between infection parameters and other factors. At the species level, consistent negative associations between infection parameters and Dis_Plag indicate phylogenetic niche conservatism of parasites. Integration of community and species-level analyses demonstrates that phylogenetic diversity can affect host-parasite interactions in multiple ways, but that the associations depend on phylogenetic relationships and environmental conditions.</t>
  </si>
  <si>
    <t>Xu, Guoliang; Zhu, Peng; Zhu, Weining; Ma, Bo; Li, Xiaoyun; Li, Wei</t>
  </si>
  <si>
    <t>Characterization of the complete mitochondrial genome of Notocotylus sp. (Trematoda, Notocotylidae) and its phylogenetic implications</t>
  </si>
  <si>
    <t>Notocotylus; Mitochondrial genome; Genome annotation; Phylogeny</t>
  </si>
  <si>
    <t>DIGENEA NOTOCOTYLIDAE; LIFE-CYCLE; PLATYHELMINTHES; REDESCRIPTION; CERCARIAE; SOFTWARE; MODELS; FLUKE</t>
  </si>
  <si>
    <t>The parasite genus Notocotylus comprises at least 50 species colonizing mainly aquatic birds and to a lesser extent some mammals, particularly rodents. Here trematode specimens isolated from a wild black swan were characterized and identified to belong to the genus Notocotylus via morphological and molecular analyses. Phylogenetic position of the isolate among other trematodes was determined based on the ribosomal internal transcribed spacer (ITS) 1 and 2. The complete mitochondrial (mt) genome of the isolate was amplified, sequenced, assembled, analyzed, and annotated. The isolate has an AT-rich mt genome (14,317 bp in length) that comprises 12 protein-coding genes (PCGs), 22 transfer RNA genes, and two ribosomal RNA genes. The Notocotylus isolate identified in this study has relatively high mt genome sequence identity and identical gene content and arrangement to a known Notocotylidae species, Ogmocotyle sikae. The isolate formed a genetic clade with O. sikae in phylogenetic analysis of the concatenated PCG amino acid sequences. Compared to the ITS, the trematode mt genome appears more informative for resolving high-level phylogenies. To the best of our knowledge, this is the first study exploring the complete mt genome for the genus Notocotylus, and it offers a novel genomic resource that has important implications for trematode phylogenetics.</t>
  </si>
  <si>
    <t>seq mitogenome</t>
  </si>
  <si>
    <t>ITS2 mitogenome</t>
  </si>
  <si>
    <t>Wang, Xuan; Ruan, Leiying; Song, Qingkai; Wang, Wenguang; Tong, Pinfen; Kuang, Dexuan; Lu, Caixia; Li, Na; Han, Yuanyuan; Dai, Jiejie; Sun, Xiaomei</t>
  </si>
  <si>
    <t>First report of Schistosoma sinensium infecting Tupaia belangeri and Tricula sp. LF</t>
  </si>
  <si>
    <t>Schistosoma sinensium; Tupaia belangeri; Tricula sp. LF</t>
  </si>
  <si>
    <t>PHYLOGENETIC POSITION; TREMATODA; DIGENEA; PHYLOGEOGRAPHY; POMATIOPSIDAE; WEINLAND; CHINESE; SNAILS</t>
  </si>
  <si>
    <t>Schistosoma sinensium belongs to the Asian Schistosoma and is transmitted by freshwater snails of the genus Tricula. Rodents are known definitive hosts of S. sinensium. In 2016, suspected schistosome eggs were found in the feces of the northern tree shrew (Tupaia belangeri) in a field in Lufeng County (latitude, 25 degrees 04'50 '' N; longitude, 102 degrees 19'30 '' E; altitude 1820 m), Yunnan Province, China. Morphological analysis suggested that the schistosome was S. sinensium. 18S, 12S and CO1 genes sequencing and phylogenetic analysis showed that this species had the highest similarity to and occupied the same evolutionary branch as S. sinensium from Mianzhu, Sichuan, China. Meanwhile, based on 16S and 28S rDNA sequencing and morphological identification, the snail intermediate host was identified as a species of Tricula, and was found in irrigation channels. Phylogeny indicated that Tricula sp. LF was a sister taxon to T. bambooensis, T. ludongbini. The S. sinensium was able to experimentally infect the captive-bred Tupaia belangeri, and Schistosoma eggs were recovered from all Tupaia belangeri exposed. In this study, we report the infection of Tupaia belangeri and Tricula sp. LF with S. sinensium in Lufeng, Yunnan, southwest China. These findings may improve our understanding of the host range, evolution, distribution, and phylogenetic position of S. sinensium.</t>
  </si>
  <si>
    <t>18S Cox1 12S</t>
  </si>
  <si>
    <t>Khan, Muhammad Asim; Afshan, Kiran; Nazar, Muddassar; Firasat, Sabika; Chaudhry, Umer; Sargison, Neil D.</t>
  </si>
  <si>
    <t>Molecular confirmation of Dicrocoelium dendriticum in the Himalayan ranges of Pakistan</t>
  </si>
  <si>
    <t>Dicrocoeliid lancet flukes; &lt; em &gt; Dicrocoelium dendriticum &lt;; em &gt;; Morphological traits; Ribosomal and mitochondrial markers</t>
  </si>
  <si>
    <t>Lancet liver flukes of the genus Dicrocoelium (Trematoda: Digenea) are recognised parasites of domestic and wild herbivores. The aim of the present study was to confirm the species identity of Dicrocoeliid flukes collected from the Chitral valley in the Himalayan ranges of Pakistan. The morphology of 48 flukes belonging to eight host populations was examined; but overlapping traits prevented accurate species designation. Phylogenetic comparison of published D. dendriticum ribosomal cistron DNA, and cytochrome oxidase-1 (COX-1) mitochondrial DNA sequences with those from D. chinensis was performed to assess within and between species variation and reaffirm the use of species-specific single nucleotide polymorphism markers. PCR and sequencing of 34 corresponding fragments of ribosomal DNA and 14 corresponding fragments of mitochondrial DNA from the Chitral valley flukes, revealed 10 and 4 unique haplotypes, respectively. These confirmed for the first time the molecular species identity of Pakistani lancet liver flukes as D. dendriticum. This work provides a preliminary illustration of a phylogenetic approach that could be developed to study the ecology, biological diversity, and epidemiology of Dicrocoeliid lancet flukes when they are identified in new settings.</t>
  </si>
  <si>
    <t>Muller, Maria Isabel; Emmerich, Enzo; de Alcantara, Edna Paulino; Ungari, Leticia Pereira; Ebert, Mariana Bertholdi; Morais, Drausio Honorio; O'Dwyer, Lucia Helena; da Silva, Reinaldo Jose</t>
  </si>
  <si>
    <t>First molecular assessment of two digenean parasites of the lancehead snake Bothrops moojeni Hoge, 1966 (Serpentes, Viperidae) in Brazil</t>
  </si>
  <si>
    <t>Trematoda; Dicrocoeliidae; Plagiorchiidae; 28S rDNA; Phylogeny</t>
  </si>
  <si>
    <t>HELMINTH COMMUNITY STRUCTURE; NASICUS ANURA HYLIDAE; PHYLOGENETIC POSITION; LEPTODACTYLIDAE; PLATYHELMINTHES; PLAGIORCHIOIDEA; BIOLOGY; STATE</t>
  </si>
  <si>
    <t>Two digenean species, Infidum infidum Faria, 1910 (Dicrocoeliidae) and Travtrema stenocotyle Cohn, 1902 (Plagiorchiidae), were collected in the large pit viper Bothrops moojeni Hoge, 1966 from Reserva Particular do Patrimonio Natural Cisalpina, municipality of Brasilandia, Mato Grosso do Sul State, Brazil. In this study, we provide the first molecular characterisation using the 28S rDNA and phylogenetic position data of these two common digeneans from B. moojeni. The molecular framework revealed topologies with strongly supported clades using maximum likelihood and Bayesian inference methods, positioned I. infidum among Plagiorchiidae and not among Dicrocoeliidae as expected and T. stenocotyle (Plagiorchiidae) surprisingly grouped as a sister group to Allassogonoporidae, Microphallidae, Pleurogenidae, and Prosthogonimidae, not related to plagiorchids. Our molecular phylogenetic data showed that these species may not correspond to their assigned families and encourage future studies on the systematic of these understudied groups.</t>
  </si>
  <si>
    <t>species identification systematics</t>
  </si>
  <si>
    <t>Naz, Shabana; Arooj, Sajida; Ali, Zahid; Farooq, Zahid</t>
  </si>
  <si>
    <t>Potential consequences of captivity and environmental pollution in endoparasitic prevalence in different antelopes kept at wildlife parks</t>
  </si>
  <si>
    <t>Captivity; Coprologic; Endoparasitic infestation; Epizootiological; Prevalence; Prophylaxis</t>
  </si>
  <si>
    <t>INTESTINAL PARASITISM; ZOOLOGICAL GARDEN; ANIMALS; HELMINTHS; INFECTION; PRIMATES; PROTOZOA</t>
  </si>
  <si>
    <t>Endoparasites are the potential source of substantial health complications in animals; exclusively the endoparasites of zoonotic importance are of great concern to researchers and health authorities for diverse perspectives. A coprological study was conducted to inspect the endoparasitic infestation in antelopes kept at three captive localities, i.e., Safari Park, Jallo Wildlife Park, and Lahore Zoo, situated in Lahore, Pakistan. There were 109 selected species of antelopes including nilgai (Boselaphus tragocamelus), blackbuck (Antilope cervicapra), urial (Ovis orientalis), and chinkara (Gazella bennettii). The fresh fecal samples of each experimental animal from individual and mixed animal enclosures were collected and tested by an appropriate parasitological method. The fecal samples were examined by applying the modified McMaster technique through the Whitlock chamber method and observed by a compound microscope for identification and fecal egg count. The prevalence (%) of egg per gram (EPG) and diversity of endoparasitic eggs identified from fecal samples of experimental animals from three captive localities were recorded. The analysis revealed species from phylogenetic groups of nematodes cestodes and trematodes along with coccidian occurrence. The prevalence of endoparasites was highest in nilgai (B. tragocamelus) with combined average prevalence (23.88 +/- 3.13) from three captive localities followed by chinkara (G. bennettii) combined average prevalence (21.68 +/- 2.64), urial (O. orientalis) combined average prevalence (21.41 +/- 4.69), and blackbuck (A. cervicapra) combined average prevalence (16.88 +/- 2.66). To prevent such infestations which prevail more intensely regarding changing climate and increasing pollution levels, there should be regular monitoring and appropriate prophylaxis combined with epizootiological investigation for future studies and implication of advance technology, for captive animals so that best possible adaptations can be made to reduce the spread of infective diseases that are of zoonotic importance also.</t>
  </si>
  <si>
    <t>Environ. Sci. Pollut. Res.</t>
  </si>
  <si>
    <t>Chikhlyaev, I., V; Ruchin, A. B.</t>
  </si>
  <si>
    <t>An overview of helminths of the European fire-bellied toad Bombina bombina (Amphibia, Anura) in the Volga River Basin</t>
  </si>
  <si>
    <t>trematodes; nematodes; leeches; Bombinatoridae; Volga region; Haematoloechus abbreviatus; Helobdella stagnalis</t>
  </si>
  <si>
    <t>COMMON TOAD; 1ST REPORT; FAUNA; DIGENEA; GLOSSIPHONIIDAE; CLASSIFICATION; PARASITISM; PHYLOGENY; INFECTION; TREMATODA</t>
  </si>
  <si>
    <t>The helminthofauna of Bombina bombina (Linnaeus, 1761) has been studied to an unequal degree in different parts of the habitat. Thus, it has been studied in more detail in the west of its range (in the countries of central and eastern Europe) and in less detail in the center (in Belarus and Ukraine). There were few data on helminths of this host in the east of its range (in Russia). For the first time, an inventory of the helminthofauna in B. bombina was carried out for populations in the Volga River Basin. The results of our own research are presented and supplemented with information from other authors. We summarized scattered data on helminths from 390 specimens of amphibians collected over more than 40 years in the territory of five regions: Kaluga and Samara regions, the Republics of Mordovia, Tatarstan and Bashkortostan. The helminthofauna includes 21 species from three classes: Trematoda (15), Chromadorea (5) and Clitellata (1). For each species, we give the systematic position, localization, places of detection, geographical distribution and characteristics of the life cycle. The leech Helobdella stagnalis (Linnaeus, 1758) was first recorded in the European fire-bellied toad in Europe. Four species of trematodes are new to this amphibian species in Russia: Haematoloechus abbreviatus (Bychowsky, 1932), Paralepoderma cloacicola (Luhe, 1909), larvae, Tylodelphys excavata (Rudolphi, 1803), larvae and Astiotrema monticelli (Stossich, 1904), larvae. Another species of trematode - Strigea strigis (Schrank, 1788), larvae - was first recorded in this host within the boundaries of the Volga Basin. A specific parasite is the trematode Haematoloechus abbreviatus (Bychowsky, 1932). The number and composition of the species of helminths of the European fire-bellied toad vary in different regions; the structure of the helminth fauna is generally stable and includes three groups of species: adult and larval stages of trematodes, adult nematodes-geohelminths. The results of the study create a database for further population studies and contribute to the development of ideas about the distribution and formation of the amphibian helminth fauna in Europe, Russia and the Volga Basin.</t>
  </si>
  <si>
    <t>Wu, Wenjie; LoVerde, Philip T.</t>
  </si>
  <si>
    <t>Identification and evolution of nuclear receptors in Platyhelminths</t>
  </si>
  <si>
    <t>SCHISTOSOMA-MANSONI; SCHMIDTEA-MEDITERRANEA; GENOME SEQUENCE; DNA-BINDING; PARASITE; HOMOLOG; REVEALS; FAMILY; PHYLOGENIES; INSIGHTS</t>
  </si>
  <si>
    <t>Since the first complete set of Platyhelminth nuclear receptors (NRs) from Schistosoma mansoni were identified a decade ago, more flatworm genome data is available to identify their NR complement and to analyze the evolutionary relationship of Platyhelminth NRs. NRs are important transcriptional modulators that regulate development, differentiation and reproduction of animals. In this study, NRs are identified in genome databases of thirty-three species including in all Platyhelminth classes (Rhabditophora, Monogenea, Cestoda and Trematoda). Phylogenetic analysis shows that NRs in Platyhelminths follow two different evolutionary lineages: 1) NRs in a free-living freshwater flatworm (Schmidtea mediterranea) and all parasitic flatworms share the same evolutionary lineage with extensive gene loss. 2) NRs in a free-living intertidal zone flatworm (Macrostomum lignano) follow a different evolutionary lineage with a feature of multiple gene duplication and gene divergence. The DNA binding domain (DBD) is the most conserved region in NRs which contains two C4-type zinc finger motifs. A novel zinc finger motif is identified in parasitic flatworm NRs: the second zinc finger of parasitic Platyhelminth HR96b possesses a CHC2 motif which is not found in NRs of all other animals studied to date. In this study, novel NRs (members of NR subfamily 3 and 6) are identified in flatworms, this result demonstrates that members of all six classical NR subfamilies are present in the Platyhelminth phylum. NR gene duplication, loss and divergence in Platyhelminths are analyzed along with the evolutionary relationship of Platyhelminth NRs.</t>
  </si>
  <si>
    <t>Ciccheto, Juliana Rosa Matias; Stabile, Bruno Henrique Mioto; Fermino, Fabio; Fabrin, Thomaz Mansini Carrenho; de Oliveira, Alessandra Valeria; Takemoto, Ricardo Massato; da Graca, Rodrigo Junio</t>
  </si>
  <si>
    <t>Molecular evidence of new freshwater turtle blood flukes (Digenea: Spirorchiidae) in the intermediate snail host Biomphalaria occidentalis Paraense, 1981 in an urban aquatic ecosystem in Brazil</t>
  </si>
  <si>
    <t>Freshwater gastropod; Neotropical TBF; Phylogeny; South America; Spirorchiidae</t>
  </si>
  <si>
    <t>LINNAEUS 1758 TESTUDINES; CHELONIA-MYDAS LINNAEUS; HAPALOTREMA-POSTORCHIS RAO; AMAZON RIVER-BASIN; LARVAL TREMATODES; LIFE-CYCLE; CARETTA-CARETTA; 1ST REPORT; PLATYHELMINTHES; PHYLOGENY</t>
  </si>
  <si>
    <t>In this study, two potentially new species of turtle blood flukes (TBFs) (Digenea: Spirorchiidae) have been recorded from South Brazil. The spirorchiid parasites infect the vascular system of turtles, thereby compromising their health. The life cycle of these parasites is not well studied. The larval stage of cercaria is found in intermediate gastropod hosts, with some species presenting similar morphological characteristics, which can result in misinterpretations when using only morphological taxonomy for species identification. In this study, we recorded a single morphotype belonging to the family Spirorchiidae in Biomphalaria occidentalis in an urban aquatic ecosystem in Brazil. However, molecular data (28S rDNA and cytochrome oxidase subunit I) confirmed the presence of two species of Spirorchiidae in the sampled environment; both phylogenetically close to genera previously studied in freshwater turtles from the Peruvian Amazon. In this study, species characterization was possible because of molecular tools. We recommend using more than one molecular marker in future studies focusing on TBFs, which need attention about their evolutionary history and ecology to understand their distribution in South America.</t>
  </si>
  <si>
    <t>Al-Ghamdi, Ali; Morsy, Kareem; Dajem, Saad; Shati, Ali; Al-Kahtani, Mohammed; Baiomy, Ahmed; Ezzat, Ahmed</t>
  </si>
  <si>
    <t>Molecular evidence and morphological aspects of Transversotrema licinum, Phyllodistomum hoggettae, and re-description of Gyliauchen volubilis (Digenea) from the Red Sea</t>
  </si>
  <si>
    <t>Digenea; Light microscopy; Molecular study; Morphology; Red Sea</t>
  </si>
  <si>
    <t>PHYLOGENETIC AFFINITIES; MARINE FISHES; TREMATODA; GORGODERIDAE; WITENBERG; TAXONOMY</t>
  </si>
  <si>
    <t>During a recent survey on digenean parasites infecting marine fish captured from water located along the Red Sea off Gizan Coasts, Saudi Arabia, thirty-two (29.09%) out of 110 fish were naturally infected with three different species of digenean parasites. The taxonomical status of the recovered worms was confirmed by light microscopy and molecular analysis. Transversotrema licinum infecting the Haffara seabream Rhabdosargus haffara possessed a transversely elongated body with eyespots and the anterior body margin with delineated velum along with its entire breadth. Oral sucker was absent, and eyespots were paired anterior to or at the level of ventral sucker. Phyllodistomum hoggettae from the urinary bladder of the Arabian Nagil Plectropomus areolatus was differentiated by its elongated body, narrow anterior end widened as going posteriorly with prominent marginal undulations in the hindbody. Gyliauchen volubilis infecting the marbled spinefoot Siganus rivulatus, was with fleshy body, conical, tapered anteriorly, convex dorsally, and concave ventrally. Prepharynx was very long and convoluted and had occupied the greater part of the anterior half of the body. Multiple sequence alignment and phylogeny were based on maximum likelihood analysis for the ITS-2 and 28S rDNA for Transversotrema licinum and Phyllodistomum hoggettae were constructed, respectively. They were compared to species within their families and further deposited into the Genebank under accession numbers MG 722711 and MG722710, respectively. (C) 2021 Urmia University. All rights reserved.</t>
  </si>
  <si>
    <t>Vet. Res. Forum</t>
  </si>
  <si>
    <t>Helmer, Nikolaus; Blatterer, Hubert; Hoerweg, Christoph; Reier, usanne; Sattmann, Helmut; Schindelar, Julia; Szucsich, Nikolaus U.; Haring, Elisabeth</t>
  </si>
  <si>
    <t>First Record of Trichobilharzia physellae (Talbot, 1936) in Europe, a Possible Causative Agent of Cercarial Dermatitis</t>
  </si>
  <si>
    <t>trematodes; Schistosomatidae; DNA barcoding; cercariae; swimmer's itch; Trichobilharzia physellae; Europe</t>
  </si>
  <si>
    <t>COMPLETE MITOCHONDRIAL GENOME; GOOSANDER MERGUS-MERGANSER; AVIAN SCHISTOSOME; SWIMMERS ITCH; TREMATODA SCHISTOSOMATIDAE; MOLECULAR DIVERSITY; RARE BIRDS; N-SP; DIGENEA; PLATYHELMINTHES</t>
  </si>
  <si>
    <t>Several species of avian schistosomes are known to cause dermatitis in humans worldwide. In Europe, this applies above all to species of the genus Trichobilharzia. For Austria, a lot of data are available on cercarial dermatitis and on the occurrence of Trichobilharzia, yet species identification of trematodes in most cases is doubtful due to the challenging morphological determination of cercariae. During a survey of trematodes in freshwater snails, we were able to detect a species in the snail Physella acuta (Draparnaud, 1805) hitherto unknown for Austria, Trichobilharzia physellae; this is also the first time this species has been reported in Europe. Species identification was performed by integrative taxonomy combining morphological investigations with molecular genetic analyses. The results show a very close relationship between the parasite found in Austria and North American specimens (similarity found in CO1 &gt;= 99.57%). Therefore, a recent introduction of T. physellae into Europe can be assumed.</t>
  </si>
  <si>
    <t>Schwelm, Jessica; Georgieva, Simona; Grabner, Daniel; Kostadinova, Aneta; Sures, Bernd</t>
  </si>
  <si>
    <t>Molecular and morphological characterisation of Diplostomum phoxini (Faust, 1918) with a revised classification and an updated nomenclature of the species-level lineages of Diplostomum (Digenea: Diplostomidae) sequenced worldwide</t>
  </si>
  <si>
    <t>Ampullaceana balthica; Diplostomum baeri species complex; Diplostomum phoxini; Germany; Molecular phylogeny; Phoxinus phoxinus; River Ruhr</t>
  </si>
  <si>
    <t>FRESH-WATER FISHES; PLATYHELMINTHES DIGENEA; PERCA-FLAVESCENS; CENTRAL ALBERTA; YELLOW PERCH; TREMATODES; HOST; DIVERSITY; IDENTIFICATION; SPECIFICITY</t>
  </si>
  <si>
    <t>We characterised morphologically and molecularly Diplostomum phoxini (Faust, 1918) based on cercarial isolates from the snail Ampullaceana balthica (L.) (Gastropoda: Lymnaeidae) and metacercariae from the Eurasian minnow, Phoxinus phoxinus (L.) (Cypriniformes: Leuciscidae), and provided molecular evidence for the identification of the snail intermediate host. Phylogenetic analyses based on the cytochrome c oxidase subunit 1 (cox1) gene depicted 44 molecularly characterised species and genetically distinct lineages of Diplostomum, and resulted in: (i) a re-identification/re-classification of 98 isolates plus D. baeri sampled in North America; (ii) re-definition of the composition of the D. baeri species complex which now includes nine molecularly characterised species/lineages; (iii) re-definition of the composition of the D. mergi species complex which now includes seven molecularly characterised species/lineages; and (iv) an updated nomenclature for the molecularly characterised species-level lineages of Diplostomum.</t>
  </si>
  <si>
    <t>Wee, Nicholas Q-X; Cribb, Thomas H.; Corner, Richard D.; Ward, Selina; Cutmore, Scott C.</t>
  </si>
  <si>
    <t>Gastropod first intermediate hosts for two species of Monorchiidae Odhner, 1911 (Trematoda): I can't believe it's not bivalves!</t>
  </si>
  <si>
    <t>Australia; Great Barrier Reef; Life cycle; Vermetidae; Hurleytrematoides; Host switch</t>
  </si>
  <si>
    <t>MONORCHEIDES-CUMINGIAE MARTIN; AMIANTIS-PURPURATA BIVALVIA; LIFE-CYCLE; DIGENEA MONORCHIIDAE; CHAETODONTID FISHES; ATLANTIC-OCEAN; 1931 THOMAS; WOODS-HOLE; N. GEN.; PLATYHELMINTHES</t>
  </si>
  <si>
    <t>The trematode superfamily Monorchioidea comprises three families of teleost parasites: the Monorchiidae Odhner, 1911, Lissorchiidae Magath, 1917, and Deropristidae Cable &amp; Hunninen, 1942. All presently known lissorchiid and deropristid life cycles have gastropods as first intermediate hosts, whereas those of monorchiids involve bivalves. Here, we report an unexpected intermediate host for monorchiids; two species of Hurleytrematoides Yamaguti, 1954 use gastropods as first intermediate hosts. Sporocysts and cercariae were found infecting two species of the family Vermetidae, highly specialised sessile gastropods that form calcareous tubes, from two locations off the coast of Queensland, Australia. These intramolluscan infections broadly corresponded morphologically to those of known monorchiids in that the cercariae have a spinous tegument, oral and ventral suckers, a simple tail and distinct eye-spots. Given the simplified morphology of intramolluscan infections, genetic data provided a definitive identification. ITS2 rDNA and cox1 mtDNA sequence data from the gastropod infections were identical to two species of Hurleytrematoides, parasites of butterflyfishes (Chaetodontidae); Hurleytrematoides loi McNamara &amp; Cribb, 2011 from Moreton Bay (south-eastern Queensland) and Heron Island (southern Great Barrier Reef) and Hurleytrematoides morandi McNamara &amp; Cribb, 2011 from Heron Island. Notably, species of Hurleytrematoides are positioned relatively basal in the phylogeny of the Monorchiidae and are a sister lineage to that of species known to infect bivalves. Thus, the most parsimonious evolutionary hypothesis to explain infection of gastropods by these monorchiids is that basal monorchiids (in our analyses, species of Cableia Sogandares-Bernal, 1959, Helicometroides Yamaguti, 1934 and Hurleytrematoides) will all prove to infect gastropods, suggesting a single host switching event into bivalves for more derived monorchiids (17 other genera in our phylogenetic analyses). A less parsimonious hypothesis is that the infection of vermetids will prove to be restricted to species of Hurleytrematoides, as an isolated secondary recolonisation of gastropods from a bivalve-infecting lineage. Regardless of how their use arose, vermetids represent a dramatic host jump relative to the rest of the Monorchiidae, one potentially enabled by their specialised feeding biology. (c) 2021 Australian Society for Parasitology. Published by Elsevier Ltd. All rights reserved.</t>
  </si>
  <si>
    <t>Franceschini, Lidiane; Aguiar, Aline; Zago, Aline Cristina; Fadel Yamada, Priscilla de Oliveira; Ebert, Mariana Bertholdi; da Silva, Reinaldo Jose</t>
  </si>
  <si>
    <t>Three new species of Creptotrema (Trematoda, Allocreadiidae) with an amended diagnosis of the genus and reassignment of Auriculostoma (Allocreadiidae), based on morphological and molecular evidence</t>
  </si>
  <si>
    <t>Digeneans; Teleosts; Phylogeny; Host-parasite relationships; Neotropical region</t>
  </si>
  <si>
    <t>RIBOSOMAL-RNA GENE; INTERNAL TRANSCRIBED SPACERS; FRESH-WATER FISHES; DIGENEA-ALLOCREADIIDAE; PHYLOGENETIC ANALYSIS; RDNA SEQUENCES; PLATYHELMINTHES; AFFINITIES; DIVERSITY; CHARACIFORMES</t>
  </si>
  <si>
    <t>Diversity of Creptotrema was investigated using morphological and molecular tools, including data for Creptotrema creptotrema (type-species). Three new species, parasites of Brazilian fishes, are described: Creptotrema conconae n. sp. (type-host, Imparfinis mirini Haseman), Creptotrema schubarti n. sp. (type-host, Characidium schubarti Travassos) and Creptotrema megacetabularis n. sp. (type-host, Auchenipterus osteomystax (Miranda Ribeiro)). The diagnosis of the genus was amended to include new features. The new species differ from each other mainly in terms of body shape, relative sucker size, and testes position. DNA sequences were obtained from Creptotrema spp. from Brazil, including 28S, ITS and COI. Genetic divergences among the new species and C. creptotrema varied from 2.1 to 5.2% (21-49 bp) for 28S, and 6.6 to 16.4% (21-45 bp) for COI. Phylogenetic analysis (28S) placed the newly generated DNA sequences of Creptotrema in a clade (Creptotrema clade sensu stricto) composed of C. creptotrema, the new species described herein, and all species previously described as Auriculostoma, revealing that Auriculostoma is best interpreted as a synonym of Creptotrema based on the principle of priority of zoological nomenclature. Creptotrema funduli, the single sequence of the genus previously available, was not grouped within the Creptotrema clade sensu stricto, suggesting the need for reevaluation of the taxonomic status of this species. Our results showed that Creptotrema represents a monophyletic genus of trematodes widely distributed across the Americas, which currently comprises 19 valid species of parasites of teleosts and anurans.</t>
  </si>
  <si>
    <t>Japa, Ornampai; Suwancharoen, Chittakun; Bunsong, Thanakon; Phuangsri, Chorpaka</t>
  </si>
  <si>
    <t>Parasitological and molecular characterization of the avian schistosomatid cercariae infecting lymnaeidae snails in Phayao, Northern Thailand</t>
  </si>
  <si>
    <t>avian schistosome; cercarial dermatitis; furcocercous cercaria; swimmer's itch; Radix (Lymnaea) rubiginosa; Trichobilharzia regenti</t>
  </si>
  <si>
    <t>TRICHOBILHARZIA-REGENTI; INTERMEDIATE HOSTS; SWIMMERS ITCH; RISK-FACTORS; DERMATITIS; TREMATODIASES; EMPHASIS; TREE; TOOL; DNA</t>
  </si>
  <si>
    <t>Background and Aim: Cercarial dermatitis or swimmer's itch is an allergic skin reaction caused by penetrating cercaria of animal blood flukes. It is considered as a zoonotic water-borne skin condition that is found globally. Among the schistosomatid trematodes, avian schistosomes are the most responsible for cercarial dermatitis. Very little is known regarding the occurrence of dermatitis-causing cercariae in Thailand. Therefore, the objective of this study was to preliminarily investigate the presence of larval blood fluke infection among local lymnaeidae snails in Phayao by the incorporation of morphological and molecular methods. Materials and Methods: Overall 500 Radix (Lymnaea) rubiginosa (Michelin, 1831) were collected from freshwater reservoirs near Phayao Lake in San Kwan village in Phayao, Thailand, from October to December 2020. The snails were examined for avian blood fluke infection by the cercarial shedding technique followed by morphological and molecular characterization. Results: Only one type of furcocercous cercaria was observed to emerge from six infected snails (1.2%). Our molecular analyses demonstrated that the emerging cercariae showed most similarity to either the 28S ribosomal RNA gene (28S rDNA) or cytochrome oxidase C subunit 1 gene (cox1 or COI) sequences to those of Trichobilharzia species. In addition, phylogenetic tree analyses of both loci revealed similar results; the emerging cercariae were consistently clustered together with Trichobilharzia regenti. Conclusion: Our results clearly confirmed that the detected furcocercous cercariae belonged to the genus Trichobilharzia and displayed the highest homology to T. regenti. This study provides important data on the occurrence of dermatitis causing cercariae infection among local lymnaeidae snails, encouraging effective management, and control measures for this zoonotic infectious disease.</t>
  </si>
  <si>
    <t>Vet. World</t>
  </si>
  <si>
    <t>Jaruboonyakorn, P.; Chontananarth, T.</t>
  </si>
  <si>
    <t>A new second intermediate host and phylogenetic relationships based on the ITS2 sequence of Isoparorchis sp. (Digenea: Isoparorchiidae) in Thailand</t>
  </si>
  <si>
    <t>Isoparorchis sp; freshwater shrimps; metacercariae; phylogenetic relationship; ITS2; Thailand</t>
  </si>
  <si>
    <t>FRESH-WATER FISHES; HYPSELOBAGRI BILLET; TREMATODES; PARASITE; JAPAN</t>
  </si>
  <si>
    <t>The genus Isoparorchis (Family: Isoparorchiidae) contains trematodes infecting the air bladder of freshwater catfishes in Asia and Australia. Isoparorchis spp. rely on freshwater shrimps and fishes as intermediate hosts. There is limited information about parasitic infections in freshwater shrimp in Thailand, and Isoparorchis infection in an intermediate host in this country has never been reported. Thus, this study reports infections in freshwater shrimp (Macrobrachium lanchesteri and Caridina sp.), including overall prevalence, mean intensity, morphological characters and molecular analyses. The parasite specimens were analysed by studying their morphological characters, together with a molecular approach based on internal transcribed spacer 2 (ITS2) sequence data. The overall prevalence and mean intensity of Isoparorchis infections were 92% and 1.89, respectively. The metacercariae were identified as Isoparorchis sp. based on their morphological characters and supported by the comparison with published ITS2 sequences of Isoparorchis species. The phylogenetic studies based on the ITS2 region demonstrated that all of the Isoparorchis sp. specimens in this study are distinct from Isoparorchis species in previous reports. Moreover, we show for the first time that the freshwater shrimp M. lanchesteri serves as a second intermediate host of Isoparorchis sp. and we provide a morphological description and molecular characterization of Isoparorchis sp. metacercariae based on ITS2 sequence data to clarify the status of Isoparorchis sp. in Thailand.</t>
  </si>
  <si>
    <t>Atopkin, D. M.; Pronkina, N., V; Belousova, Yu, V; Plaksina, M. P.; Vodiasova, E. A.</t>
  </si>
  <si>
    <t>First rDNA sequence data for Haplosplanchnus pachysomus (Digenea: Haplosplanchnidae) ex Mugil cephalus from the Black Sea, and molecular evidence for cryptic species within Haplosplanchnus pachysomus (Digenea: Haplosplanchnidae) in Palaearctic and Indo-West Pacific regions</t>
  </si>
  <si>
    <t>Haplosplanchnus; Haplosplanchnus pachysomus; 28s rDNA; Black Sea; Mugil cephalus</t>
  </si>
  <si>
    <t>PHYLOGENETIC ANALYSIS; PLATYHELMINTHES; HAPLOPORIDAE; TREMATODA; PARASITE; GENETICS; GENUS</t>
  </si>
  <si>
    <t>Adult trematodes, morphologically similar to Haplosplanchnus pachysomus (Eysenhardt, 1829), were extracted from the intestine of Mugil cephalus Linnaeus, 1758, collected in the Black Sea basin. Morphological, morphometric and 28S ribosomal DNA (rDNA) partial sequence data were obtained for these trematodes following comparative analysis with previous data on this species. Worms from this study were morphologically identical to all previously reported H. pachysomus specimens from different locations. The results of the morphometric analysis indicated general similarity between H. pachysomus from the Black Sea and trematodes from Vietnam and Australia. Trematodes from the Black Sea and specimens from Spain were identical based on 28S rDNA partial sequences; however, these sequences differed from that of H. pachysomus from Vietnam and Australia by eight fixed substitutions. Overall, our results indicate that H. pachysomus from Spain and the Black Sea and from Vietnam and Australia can presently be considered as two cryptic species, one in Palaearctic and one in Indo-West Pacific regions. Our results provide a molecular base for including Haplosplanchnus purii in the genus Provitellotrema or to consider H. purii, P. crenimugilis and H. pachysomus within the same genus.</t>
  </si>
  <si>
    <t>Assis, Jordana C. A.; Lopez-Hernandez, Danimar; Favoretto, Samantha; Medeiros, Lilian B.; Melo, Alan L.; Martins, Nelson R. S.; Pinto, Hudson A.</t>
  </si>
  <si>
    <t>Identification of the avian tracheal trematode Typhlocoelum cucumerinum (Trematoda: Cyclocoelidae) in a host-parasite-environment system: diagnosis, life cycle and molecular phylogeny</t>
  </si>
  <si>
    <t>Typhlocoelinae; life cycle; domestic waterfowl; phylogeny</t>
  </si>
  <si>
    <t>LARVAL DEVELOPMENT; MORISHITIUM-POLONICUM; GASTROPODA; PHYSIDAE; STOSSICH; DIGENEA; BIOLOGY; SNAILS</t>
  </si>
  <si>
    <t>Typhlocoelum cucumerinum is a tracheal parasite of birds widely distributed across the globe. Nevertheless, aspects of the biology of this cyclocoelid are still poorly understood. Herein, we report the finding of T. cucumerinum in definitive and intermediate hosts from an urban waterbody of Brazil. The parasite was initially detected during the necropsy of domestic Muscovy ducks (Cairina moschata) found dead in the locality. Coproparasitological tests in live animals revealed that 12/47 (2533%) Muscovy ducks and 2/8 (25%) mallards (Anas platyrhynchos platyrhynchos) were infected with T. cucumerinum. Moreover, rediae and metacercariae morphologically similar to T. cucumerinum were found in 3/248 (1.33%) Biomphalaria straminea collected in the same waterbody frequented by the birds. The conspecificity between the adult and the larval stages was confirmed molecularly (100% similarity in Cox-1). Moreover, the phylogenetic position of T. cucumerinum was determined for the first time based on partial fragments of the 28S, Cox-1 and Nad-1 genes. The species grouped with other members of the subfamily Typhlocoelinae with sequences available, but the data obtained do not support the distinctiveness of the genera Typhlocoelum and Tracheophilus. Further studies involving a broader range of species can result in taxonomic rearrangements in Typhlocoelinae.</t>
  </si>
  <si>
    <t>Izrailskaia, Anna, V; Besprozvannykh, Vladimir V.; Tatonova, Yulia, V</t>
  </si>
  <si>
    <t>Echinostoma chankensis nom. nov., other Echinostoma spp. and Isthmiophora hortensis in East Asia: morphology, molecular data and phylogeny within Echinostomatidae</t>
  </si>
  <si>
    <t>Echinostoma chankensis nom. nov; Echinostomatidae; life cycle; morphological description; phylogenetic relationships</t>
  </si>
  <si>
    <t>LIFE-CYCLE; MIYAGAWAI ISHII; NUCLEAR RDNA; TREMATODA; DIGENEA; HOST; DNA; SEQUENCES; LOOSS; AID</t>
  </si>
  <si>
    <t>Life cycles, and morphological and molecular data were obtained for Echinostoma chankensis nom. nov., Echinostoma cinetorchis, Echinostoma miyagawai and Isthmiophora hortensis from East Asia. It was established that, based on both life cycle and morphology data, one of the trematodes is identical to the worms designated as Euparyphium amurensis. Genetic data showed that this trematode belongs to Echinostoma. The complex data on biological, morphological and genetic characterizations establish that the distribution of the morphologically similar species, I. hortensis and Isthmiophora melis, in the Old World are limited by the East Asian and European regions, respectively. Data on mature worms of East Asian E. miyagawai revealed morphological and genetic identity with E. miyagawai from Europe. However, E. miyagawai from Europe differs from E. miyagawai from the type locality (East Asia) in terms of reaching maturity and the morphology of cercariae. These data indicate that the European worm, designated E. miyagawai, does not belong to this species. An analysis of the phylogenetic relationships of Echinostomatidae was conducted based on the 28S, ITS2 and nad1 markers. Analysis using the nad1 gene for the known representatives of Echinostomatidae is carried out for the first time, showing that nuclear markers are ineffective separate from mitochondrial ones.</t>
  </si>
  <si>
    <t>28S ITS2 ND1</t>
  </si>
  <si>
    <t>Komal, Maria; Afshan, Kiran; Firasat, Sabika; Fuentes, Marius, V</t>
  </si>
  <si>
    <t>Molecular identification of Paramphistomum epiclitum (Trematoda: Paramphistomidae) infecting buffaloes in an endemic area of Pakistan</t>
  </si>
  <si>
    <t>Buffaloes; Genetic characterization; ITS-2; Pakistan; Paramphistomum epiclitum; Phylogenetic analysis</t>
  </si>
  <si>
    <t>SPACER 2 ITS2; SECONDARY STRUCTURE; COMMON CORE; SEQUENCE; CATTLE; ADULTS</t>
  </si>
  <si>
    <t>This study determined the molecular characterization of Paramphistomum epiclitum using the second internal transcribed spacer (ITS-2) grouping and secondary structure analysis from buffaloes in Khyber Pakhtunkhwa province, Pakistan. Paramphistomes were collected from the rumen of 25 infected buffaloes and their DNA was separated. DNA was intensified, followed by sequencing. Phylogenetic examinations were carried out using the Maximum Composite Likelihood approach. The results revealed extensive intraspecific and interspecific varieties among different paramphistomid species. The sequences in the present study (GenBank accession number: MW481321 and MW481322) were compared to 46 reference sequences of Paramphistomum and other trematode data from GenBank. The results revealed the existence of two genotypes of P. epiclitum with six intraspecific single nucleotide polymorphisms, most closely associated with Indian isolates with an evolutionary divergence in the range of 0.00-0.015. The phylogenetic tree analysis of Paramphistomum spp. with other representative isolates in different locations clearly showed the existence of two P. epiclitum genotypes in Pakistan. The derived secondary structures for both genotypes presented structural similarities with the core four-helix domain structure. Likewise, the results showed the phylogenetic utility of the ITS-2 sequence - secondary structure information for inductions at higher ordered levels and the need for accurate species identification. The results of this study also have implications for the diagnosis and control of rumen flukes in the region.</t>
  </si>
  <si>
    <t>Thai J. Vet. Med.</t>
  </si>
  <si>
    <t>Sanchez, Omar; Robla, Jairo; Arias, Andres</t>
  </si>
  <si>
    <t>Annotated and Updated Checklist of Land and Freshwater Molluscs from Asturias (Northern Spain) with Emphasis on Parasite Transmitters and Exotic Species</t>
  </si>
  <si>
    <t>trematodiasis; biological invasions; health risk; helminth; Asturian malacological catalogue</t>
  </si>
  <si>
    <t>VULGARIS MOQUIN-TANDON; IBERIAN PENINSULA GASTROPODA; GENUS ALZONIELLA GIUSTI; 1ST EUROPEAN RECORD; ARION-VULGARIS; MOLECULAR PHYLOGENY; DICROCOELIUM-DENDRITICUM; TERRESTRIAL GASTROPODS; BRACHYLAIMA-CRIBBI; INTERMEDIATE HOSTS</t>
  </si>
  <si>
    <t>Land and freshwater molluscs are the most abundant non-arthropod invertebrates from inland habitats worldwide, playing important ecological roles and some being important pests in agriculture. However, despite their ecological, and even economic and sanitary importance, their local diversity in many European regions is not perfectly understood, with a particularly notableknowledge gap in the northern Iberian malacofauna. This work aims at providing a revised checklist of continental gastropods and bivalves from the Asturias (northern Spain), based on the examination of newly collected and deposited material and on the critical analysis of published and gray literature. A total of 165 molluscan species are recognized. Ten species constitute new records from Asturias and seven from northern Iberian Peninsula. Seventeen species are introduced or invasive, evidencing the current increase of the bioinvasion rate in continental molluscs. Furthermore, all these exotic species are parasite transmitters or trematode intermediate hosts, and thus represent a potential bio-sanitary risk for human and other animal health. The provided data strongly suggest that the increase of invasive freshwater snail species can lead to an increase in parasitic infections, and this is a crucial point that transcends the merely scientific to the political-social sphere.</t>
  </si>
  <si>
    <t>Duflot, Maureen; Gay, Melanie; Midelet, Graziella; Kania, Per Walter; Buchmann, Kurt</t>
  </si>
  <si>
    <t>Morphological and molecular identification of Cryptocotyle lingua metacercariae isolated from Atlantic cod (Gadus morhua) from Danish seas and whiting (Merlangius merlangus) from the English Channel</t>
  </si>
  <si>
    <t>Cryptocotyle; Morphological identification; Molecular identification; Heterophyidae; English Channel; Whiting</t>
  </si>
  <si>
    <t>DIGENEA-HETEROPHYIDAE; TREMATODA HETEROPHYIDAE; CREPLIN; PARASITES; ULTRASTRUCTURE; OSTEICHTHYES; TEMPERATURE; DISCOVERY; CERCARIAE; MULLETS</t>
  </si>
  <si>
    <t>Trematode larvae (metacercariae) causing black spot disease occur frequently in gills, fins, skin and the superficial muscle layers of marine fish. Species within the genus Cryptocotyle Luhe, 1899 are frequently associated with this disease. Descriptions of the metacercarial stage are relatively limited and none has hitherto been reported from fish from the English Channel. The present study reports the morphological and molecular identifications of encysted black spot-inducing parasites from whiting (Merlangius merlangus) and Atlantic cod (Gadus morhua) caught respectively from the north coast of France (English Channel) and from Danish sea waters. Metacercariae were characterised morphologically based on microscopic observations and molecularly using Sanger sequencing of fragments of the mitochondrial cox1 gene and rDNA ITS region. Morphological data were compared with available data in the literature. Phylogenetic trees including reference sequences were built to confirm morphological and molecular identifications. This survey constitutes the first description of C. lingua metacercariae in the English Channel ecosystems.</t>
  </si>
  <si>
    <t>Velazquez-Urrieta, Y.; Perez-Ponce de Leon, G.</t>
  </si>
  <si>
    <t>Morphological and molecular assessment of the diversity of trematode communities in freshwater gastropods and bivalves in Los Tuxtlas tropical rainforest</t>
  </si>
  <si>
    <t>Trematoda; cercariae; molluscs; 28S; DNA; phylogenetic analysis</t>
  </si>
  <si>
    <t>LIFE-CYCLE; LARVAL STAGES; DIGENEAN TREMATODES; YUCATAN PENINSULA; CENTRAL ALBERTA; SNAIL HOST; PARASITES; MEXICO; PLATYHELMINTHES; VERACRUZ</t>
  </si>
  <si>
    <t>Trematode life cycles involve molluscs as first intermediate hosts. The identification of trematodes based on the morphology of cercariae released from molluscs is challenging because the identification relies on adult forms obtained from their definitive hosts. Several studies have recently genetically characterized these larval forms establishing a link with adults sampled from their vertebrate hosts, allowing their identification at species level. In Los Tuxtlas tropical rainforest, in south-eastern Mexico, 57 species of trematodes have been reported from wildlife vertebrates; however, studies evaluating the diversity of trematode cercariae in molluscs are lacking. Here, we studied 11 species of molluscs to assess the diversity of cercariae in two lakes of Los Tuxtlas, Veracruz, Mexico; six of the 11 species were infected. Twelve cercarial morphotypes were collected and characterized morphologically. Sequences of the 28S ribosomal RNA gene were generated to allocate each morphotype into a family using the most recent phylogenetic classification of the Digenea as a framework; molecular work revealed 16 genetic lineages; some cercariae were identified up to genus (Apharyngostrigea, Ascocotyle, Centrocestus, Echinochasmus, Lecithodendrium and Posthodiplostomum), and some to species levels (Gorgoderina rosamondae, Langeronia macrocirra, Oligogonotylus manteri and Phyllodistomum inecoli) based on their phylogenetic position within the tree, and the genetic distance with respect to other sequenced congeners. Therefore, the cercarial morphotypes in the present study represent at least 16 putative species. Our study contributes to a better understanding of the trematode diversity in an area of high vertebrate species diversity, and to the knowledge of trematode life cycles.</t>
  </si>
  <si>
    <t>Chibwana, Fred; Katandukila, Jestina</t>
  </si>
  <si>
    <t>Occurrence of echinostomatoids (Platyhelminthes: Digenea) in Great Cormorant (Phalacrocorax carbo) and Grey Heron (Ardea cinerea): first insights into the DNA barcodes from Lake Victoria, Tanzania</t>
  </si>
  <si>
    <t>Echinostomatoidea; fish-eating birds; molecular markers</t>
  </si>
  <si>
    <t>FISH-EATING BIRDS; MITOCHONDRIAL-DNA; LIFE-CYCLE; MOLECULAR ANALYSES; DIVERSITY; DIPLOSTOMIDAE; TREMATODES; DIETZ; SYSTEMATICS; MORPHOLOGY</t>
  </si>
  <si>
    <t>Most migratory aquatic birds are regarded as reservoir hosts for many parasitic diseases, including digenetic trematodes that cause significant losses to farmed fish. However, in Tanzania, studies of birds focus more on their species diversity and patterns of speciation than their parasites. The current study attempted to use molecular methods, mitochondrial DNA (mtDNA), cytochrome c oxidase subunit I (COX-1) in particular, and ribosomal DNA (rDNA) i.e. 28S rRNA and internal transcribed spacer (ITS1-5.8S-ITS2) regions, to investigate the occurrence of intestinal echinostomatoid species recovered from fish-eating birds, i.e. Grey Herons (Ardea cinerea) and Great Cormorants (Phalacrocorax carbo), from Mwanza Gulf in Lake Victoria. Both morphology and molecular markers revealed the presence of three echinostomatoid species: Stephanoprora amurensis and Petasiger phalacrocoracis in P. carbo, and the Patagifer vioscai in A. cinerea. The present species are reported for the first time in African bird species.</t>
  </si>
  <si>
    <t>Afr. Zool.</t>
  </si>
  <si>
    <t>Watthanasiri, Pichanee; Geadkaew-Krenc, Amornrat; Smooker, Peter M.; Grams, Rudi</t>
  </si>
  <si>
    <t>Fischoederius elongatus (Poirier, 1883) Stiles &amp; Goldberger, 1910, a cryptic species of pouched amphistome (Gastrothylacidae)?</t>
  </si>
  <si>
    <t>Platyhelminthes; Trematoda; Amphistomes; COX1; Transcriptome</t>
  </si>
  <si>
    <t>TREMATODA; RUMINANTS; DNA; MITOCHONDRIAL; PHILIPPINES; PHYLOGENY; SEQUENCE</t>
  </si>
  <si>
    <t>Rumen flukes in the genus Fischoederius are neglected foodborne parasites of cattle in Asia. Fischoederius elongatus, first described in 1883 from a sample collected in Indonesia is the type-species of the genus and is found from South to East Asia. In this study Fischoederius spp were collected from cattle in Thailand. The flukes resembled F. elongatus and images of 48 specimens were taken and their DNA was isolated. The mtDNA sequence of the cytochrome c oxidase subunit I (COX1) gene was amplified by PCR and used for restriction analysis with MseI. Nine restriction patterns (A-I) were observed and the COX1 mtDNA sequence for each pattern was determined. Phylogenetic analysis clustered the nine COX1 sequences into five groups with 4.6-9.6 % sequence differences between the groups. This is beyond intragenic variation observed for the COX1 gene in other organisms and suggested that the analyzed specimens represented several species. A comparative transcriptome analysis of specimens with COX1 MseI patterns A, C, E supported this finding. The observed median base differences, both absolute and relative, in the protein coding sequences of 999 orthologs were similar to those between distinct fruit fly species. It is proposed that the genus Fischoederius contains undescribed species that follow the classic description of F. elongatus.</t>
  </si>
  <si>
    <t>Ebert, Mariana Bertholdi; Valente, Ana Luisa Schiffino; Cremer, Marta Jussara; da Silva, Reinaldo Jose</t>
  </si>
  <si>
    <t>Pholeter gastrophilus (Trematoda: Heterophyidae), a parasite of dolphins from Brazilian waters</t>
  </si>
  <si>
    <t>Digenea; Gastric parasite; Feresa attenuata; Steno bredanensis; Tursiops truncatus; 28S rDNA gene; COI mtDNA gene; Southwestern Atlantic ocean</t>
  </si>
  <si>
    <t>DIGENEA HETEROPHYIDAE; NUCLEAR; MITOCHONDRIAL; PHYLOGENY; GENES; DIET; OPISTHORCHIIDAE; PLATYHELMINTHES; METACERCARIAE; COMMUNITIES</t>
  </si>
  <si>
    <t>This is the first confirmed report of Pholeter gastrophilus infecting three delphinid species from Brazilian waters, Steno bredanensis, Tursiops truncatus, and Feresa attenuata. The worms were identified based on morphological and molecular data using the 28S rDNA and COI mtDNA genes. The present study increases the distribution area of this trematode species and provides new molecular data to be used in future phylogenetic studies of the group, thus contributing to scientific knowledge on marine parasites.</t>
  </si>
  <si>
    <t>Solodovnik, Daria A.; Tatonova, Yulia, V; Urabe, Misako; Besprozvannykh, Vladimir V.; Nakao, Minoru; Inoue, Ken</t>
  </si>
  <si>
    <t>Three species of Exorchis Kobayashi, 1921 (Digenea: Cryptogonimidae) in the East-Asian region: morphological and molecular data</t>
  </si>
  <si>
    <t>Cryptogonimidae; Exorchis; genetic data; Japan; morphology; phylogeny; Russia</t>
  </si>
  <si>
    <t>TREMATODA OPISTHORCHIIDAE; CLONORCHIS-SINENSIS; GENUS TRIBOLODON; OSTEICHTHYES; CICHLIDAE; FISHES</t>
  </si>
  <si>
    <t>New data have been obtained for three representatives of Exorchis; Exorchis convictus sp. n., Exorchis oviformis and Exorchis sp., from fish in the East-Asian region. For the first time, based on combined sequences of the ITS2 rDNA region and the 28S rRNA gene, Exorchis is confirmed to belong Cryptogonimidae. Based on analysis of a mitochondrial marker (cox1), the 'Japanese' and 'Russian' haplogroups are identified for E. oviformis isolated from Silurus asotus. One specimen of E. oviformis obtained in Japan is identical to the 'Russian' haplotype. Haplotype patterns are also observed for metacercariae of Exorchis sp. from Tanakia lanceolata and Carassius sp. fish in Kyushu Island (Japan).</t>
  </si>
  <si>
    <t>Miguel Montes, Martin; Barneche, Jorge; Pagano, Luis; Ferrari, Walter; Roberto Martorelli, Sergio; Perez-Ponce de Leon, Gerardo</t>
  </si>
  <si>
    <t>Molecular data reveal hidden diversity of the genus Clinostomum (Digenea, Clinostomidae) in Argentina, with the description of a new species from Ardea cocoi (Ardeidae)</t>
  </si>
  <si>
    <t>New species; Integrative taxonomy; COI; Argentina; Ardea cocoi</t>
  </si>
  <si>
    <t>FRESH-WATER FISHES; TREMATODA CLINOSTOMIDAE; COMPLANATUM INFECTION; MARGINATUM RUDOLPHI; DNA-SEQUENCES; METACERCARIAE; MISSISSIPPI; PARASITES; L.; REDESCRIPTION</t>
  </si>
  <si>
    <t>The genus Clinostomum has been recently a subject of a large number of molecular phylogenetic studies that have uncovered a larger species diversity than we thought. In Argentina, only two nominal species have been reported, namely C. detruncatum and C. marginatum. Three putative species represented by metacercariae were recently molecularly diagnosed, and there are at least two additional metacercarial morphotypes diagnosed on morphological grounds. Here, we molecularly characterized specimens of Clinostomum sampled from freshwater fishes and fish-eating birds from Argentina through mtDNA cytochrome c oxidase subunit I (COI). Unexpectedly, the phylogenetic analysis uncovered three new additional genetic lineages, two of them corresponding to metacercarial stages and another matching COI sequences of C. heluans Braun, 1899, being considered conspecific, whereas the others still require formal description. Additionally, we add a new host species for a lineage molecularly diagnosed in a previous study. The adult specimens recovered from A. cocoi in Buenos Aires Province represented a new species clearly distinguished from the two species previously reported in Argentina. Clinostomum detruncatum is distinguished from the new species by possessing a characteristic tenoidean uterus, and testes located more posteriorly. Clinostomum marginatum is morphologically similar but differs from the new species in having rounded ovary, posterior testis lobated, and lateral cirrus-sac and displacing the anterior testis, and vitelline follicles not extending beyond the caeca end. Our study raises the number of Clinostomum species in Argentina up to 10. We describe the new species herein.</t>
  </si>
  <si>
    <t>Achatz, Tyler J.; Bennett, Dana M.; Martens, Jakson R.; Sorensen, Robert E.; Nelson, Roy G.; Bates, Kimberly M.; Serbina, Elena A.; Tkach, Vasyl V.</t>
  </si>
  <si>
    <t>DESCRIPTION AND PHYLOGENETIC AFFINITIES OF A NEW SPECIES OF NEOPSILOTREMA (DIGENEA: PSILOSTOMIDAE) FROM LESSER SCAUP, AYTHYA AFFINIS (ANSERIFORMES: ANATIDAE)</t>
  </si>
  <si>
    <t>Psilostomidae; Neopsilotrema; Neopsilotrema itascae n. sp.; Molecular phylogeny; 28S; ND1</t>
  </si>
  <si>
    <t>DNA; PLATYHELMINTHES; PSILOSTOMATIDAE; TREMATODES; DUCKS</t>
  </si>
  <si>
    <t>Neopsilotrema is a small genus of psilostomid digeneans parasitic in the intestine of birds in the Palearctic and Nearctic. At present, the genus includes 4 species: Neopsilotrema lisitsynae from the Palearctic and Neopsilotrema affine, Neopsilotrema lakotae, and Neopsilotrema marilae from the Nearctic. Herein, we describe a new species, Neopsilotrema itascae n. sp., from lesser scaup Aythya affinis collected in Minnesota. The species can be distinguished from congeners on the basis of the ventral sucker:oral sucker width ratio, body width:length ratio, and cirrus sac size, along with other characters. We generated new 28S ribosomal deoxyribonucleic acid (DNA) and NADH dehydrogenase (ND1) mitochondrial DNA sequence data of a variety of psilostomids from the Palearctic and Nearctic along with sequences of the ribosomal internal transcribed spacer (ITS) region (ITS1 + 5.8S + ITS2) from 3 Neopsilotrema species. The molecular phylogenetic affinities of a variety of psilostomid taxa were studied using 28S sequence data. The 28S sequences of psilostomids demonstrated 1-7.9% intergeneric divergence, whereas the sequences of ND1 had 17.7-34.1% intergeneric divergence. The interspecific divergence among members of Neopsilotrema was somewhat lower (0.2-0.5% in 28S; 0.3-0.4% in ITS; 12-15.7% in ND1). Our comparison of DNA sequences along with morphologic study suggests Holarctic distribution of N. lisitsynae.</t>
  </si>
  <si>
    <t>Curran, Stephen S.; Ksepka, Steven P.; Martorelli, Sergio R.; Overstreet, Robin M.; Warren, Micah B.; Bullard, Stephen A.</t>
  </si>
  <si>
    <t>OPECHONA CHLOROSCOMBRI AND OPECHONA CORKUMI N. SP. (DIGENEA: LEPOCREADIIDAE) FROM THE NORTHERN GULF OF MEXICO WITH PHYLOGENETIC ANALYSIS BASED ON 28S RDNA</t>
  </si>
  <si>
    <t>Digenea; Lepocreadiidae; Opechona chloroscombri; Opechona corkumi n. sp.; Chloroscombrus chrysurus; Peprilus burti; Peprilus paru; Northwestern Atlantic Ocean; 28S rDNA; Phylogeny</t>
  </si>
  <si>
    <t>MARINE FISHES; LIFE-HISTORY; TREMATODA; PARASITES; PLATYHELMINTHES; ATLANTIC; YAMAGUTI; WESTERN; ODHNER; LINTON</t>
  </si>
  <si>
    <t>This study investigated the identity of 2 lepocreadiid digenean species belonging in the genus Opechona Looss, 1907 that infect littoral fishes of the northern Gulf of Mexico. Opechona chloroscombri Nahhas and Cable, 1964, a species previously known only from the Caribbean Sea and the Atlantic Ocean off Brazil, is reported herein from the Atlantic bumper, Chloroscombrus chrysurus (L.), in the northern Gulf of Mexico. A second species infects the gulf butterfish, Peprilus burti Fowler, and the American harvestfish, Peprilus paru (L.), and it is described as a new species that occurs in coastal waters of the north-central and northeastern Gulf of Mexico. Metacercariae infecting the mesoglea of pelagic jellyfishes (Bougainvillia carolinensis [McCady], Chrysaora quinquecirrha [Desor], and Stomolophus meleagris Agassiz) and pelagic comb jellies (Mnemiopsis leidyi Agassiz and Beroe ovata Bruguiere) were collected that resemble the new species but require further study to identify. Newly generated sequence fragments (28S rDNA) from both species of Opechona plus 2 other lepocreadiids collected during the study were aligned with publicly available sequences from 18 other lepocreadiids, 6 species of Aephnidiogenidae Yamaguti, 1934, and 2 species of Gorgocephalidae Manter, 1966. The alignment was subjected to Bayesian inference analysis rooted using a gorgocephalid. The resulting tree estimated the positions of both Opechona spp. as being unresolved within a group of taxa that included all available species of Opechona plus available species from the morphologically similar genera Prodistomum Linton, 1910, Preptetos Pritchard, 1960, and Clavogalea Bray, 1985. Although relatively similar in morphology, the 2 studied species of Opechona were surprisingly not closely related. Opechona cablei (Stunkard, 1980) Bray and Gibson, 1990 is herein considered to be a junior synonym of Opechona pyriformis (Linton, 1900) Bray and Gibson, 1990.</t>
  </si>
  <si>
    <t>Johnson, Pieter; Haas, Sarah E.</t>
  </si>
  <si>
    <t>Why do parasites exhibit reverse latitudinal diversity gradients? Testing the roles of host diversity, habitat and climate</t>
  </si>
  <si>
    <t>amphibian decline; energy-richness hypothesis; host diversity; infectious disease; latitudinal diversity gradient; macroecology; migratory bird flyways; parasite species richness; seasonality; trematode</t>
  </si>
  <si>
    <t>SPECIES RICHNESS; ECOLOGY; SCALE; BIODIVERSITY; PATTERNS; DRIVERS; DISEASE; COMMUNITIES; PERSPECTIVE; HELMINTHS</t>
  </si>
  <si>
    <t>Aim The latitudinal diversity gradient (LDG), in which species richness decreases from the equator towards the poles, is among the most fundamental distributional patterns in ecology. Despite the expectation that the diversity of parasites tracks that of their hosts, available evidence suggests that many parasites exhibit reverse latitudinal gradients or no pattern, yet the rarity of large-scale datasets on host-parasite interactions calls into question the robustness of such trends. Here, we collected parasitological data from a host group of conservation importance, lentic-breeding amphibians, to characterize the form and direction of relationships among latitude, parasite richness and parasite load. Location The contiguous USA. Time period 2000-2014. Major taxa studied Lentic-breeding frogs and toads and their helminth parasites. Methods We collected information on parasite richness and infection load for 846 amphibian populations representing 31 species. We combined these data with environmental and biological data to test for LDGs and potential mechanisms. Results Both parasite richness and parasite abundance increased across 20 degrees of latitude (i.e., a reverse LDG). For parasite richness, this pattern was explained, in part, by latitudinal increases in wetland area, land-cover diversity and the richness of waterbirds, which function as definitive hosts for many amphibian parasites. Host body size also correlated positively with latitude and helminth richness, potentially reflecting increased habitat availability, greater host longevity or a persistent phylogenetic signal. Parasite abundance associated positively with wetland area and land-cover diversity, but negatively with amphibian taxonomic richness. Longitude exhibited nonlinear relationships with parasite abundance and richness, which we suggest stem from large-scale variation in host availability (e.g., migratory bird flyways). Main conclusions With growing interest in the distribution of parasites and pathogens, these results highlight the importance of inverse latitudinal gradients while emphasizing the explanatory influence of host body size, habitat availability and host diversity.</t>
  </si>
  <si>
    <t>Glob. Ecol. Biogeogr.</t>
  </si>
  <si>
    <t>Tsuchida, Karin; Urabe, Misako; Viozzi, Gustavo; Rauque, Carlos; Flores, Veronica</t>
  </si>
  <si>
    <t>A new species of hemiuroidean trematode from Hatcheria macraei (Siluriformes, Trichomycteridae) and Heleobia hatcheri (Gastropoda, Cochliopidae) in a Patagonian River</t>
  </si>
  <si>
    <t>Hemiuroidea; Patagonian fishes; COI; Trematoda; 28S rDNA</t>
  </si>
  <si>
    <t>FRESH-WATER FISHES; DIGENEA; DEROGENIDAE; PLATYHELMINTHES; REVISION; MOLLUSKS; ADULT</t>
  </si>
  <si>
    <t>A new hemiuroidean species, Genarchella pichileufuensis n. sp. (Derogenidae: Halipeginae), was found in the stomach of the siluriform freshwater fish, Hatcheria macraei (Girard, 1855), in the Pichileufu River, Patagonia, Argentina. Its rediae with immature cystophorous cercariae were found in the snail Heleobia hatcheri (Pilsbry, 1911) in the same site. The present new species is morphologically featured by having a cyclocoel in the hindbody unlike the other species of the genus. The characteristics of this species allowed us to amend the diagnosis of the genus Genarchella as follows: cyclocoel present or absent; testes symmetrical to tandem; ootype pouch present. In the phylogenetic analysis, G. pichileufuensis forms a well-supported clade with Genarchella spp. recovered from Mexican freshwater fishes. This clade is included in the cluster of representatives of the subfamily Halipeginae. So far, three hemiuroidean species, Thometrema patagonica (Szidat, 1956), Derogenes lacustris Tsuchida, Flores, Viozzi, Rauque et Urabe, 2021 and G. pichileufuensis n. sp., have been reported from freshwater fishes in Argentinean Patagonia.</t>
  </si>
  <si>
    <t>Vainutis, Konstantin S.; Voronova, Anastasia N.; Urabe, Misako</t>
  </si>
  <si>
    <t>Systematics of Crepidostomum species from the Russian Far East and northern Japan, with description of a new species and validation of the genus Stephanophiala</t>
  </si>
  <si>
    <t>Digenea; Crepidostomum; New species; Stephanophiala; Integrative taxonomy; Phylogeny</t>
  </si>
  <si>
    <t>DIGENEA ALLOCREADIIDAE; SPP. TREMATODA; PHYLOGENY; OSTEICHTHYES; FISHES; GENES; WARD; LAKE; DNA</t>
  </si>
  <si>
    <t>Current article touched upon the issue of the complicated taxonomic status of some species from the genus Crepidostomum collected from the freshwater fish in the rivers of Primorsky region, Sakhalin, and Hokkaido Islands. Primary morphological analyses showed affiliation of the worms to the species C. farionis (Muller, 1784) Luhe, 1909; C. metoecus Braun, 1900b; C. chaenogobii Yamaguti and Matsumura, 1942; C. nemachilus Krotov, 1959. We described the new species Crepidostomum achmerovi sp. nov. that is a sibling species of C. nemachilus. Molecular-genetic investigation have shown that C. nemachilus and C. achmerovi sp. nov. are closely related to C. metoecus in both 28S rDNA and cox1 mtDNA markers. Crepidostomum nemachilus forms a separate branch within the C. metoecus clade on the 28S BI tree with strong statistical support and separate clade in relation to C. metoecus clade on the cox1 BI tree. Values of p-distances between Crepidostomum species were at intergeneric level. Crepidostomum metoecus species complex including five species (C. metoecus, C. nemachilus, C. oschmarini, C. brinkmanni, and C. achmerovi sp. nov.) was reconsidered as independent genus Crepidostomum sensu stricto. Minimum Spanning Network showed that C. nemachilus, C. metoecus and C. achmerovi sp. nov. were separated by large number of mutational events and represent independent phyletic lines. An amended diagnosis is provided for the subfamily Crepidostomatinae, the genera Crepidostomum s. str. and Stephanophiala Nicoll, 1909, along with keys to species of both genera.</t>
  </si>
  <si>
    <t>Phylogenetic position of Tremiorchis ranarum Mehra and Negi, 1926 (Trematoda: Plagiorchiidae) with remark on this monotypic genus</t>
  </si>
  <si>
    <t>Trematode; Plagiorchiida; 18S rDNA; 28S rDNA; Frog; India</t>
  </si>
  <si>
    <t>Tremiorchis is a monotypic genus of digenetic trematode (Plagiorchiidae: Plagiorchiinae), infecting the frogs Rana tigrina (Hoplobatrachus tigerinus) and R. cyanophlyctis (Euphlyctis cyanophlyctis). Metacercaria use to infect Rana tigrina (Hoplobatrachus tigerinus) and R. cyanophlyctis (Euphlyctis cyanophlyctis) as intermediate hosts, while the cercaria stage found from apple snail, Pila virens. Adults of T. ranarum harbor mature frogs of H. tigerinus and E. cyanophlyctis. Besides the frequent infection of Tremiorchis, no DNA sequence data are currently available for this monotypic genus. The present communication, deals with the sequence data for nuclear ribosomal genes, 18S, small internal transcribed spacers (ITS1-5.8S-ITS2) and 28S to molecularly characterize T. ranarum. Besides this, phylogenetic relationship among the members of the Plagiorchiida is also discussed in detail. An attempt has also been made to provide detailed molecular affinities of T. ranarum with other trematode genera.</t>
  </si>
  <si>
    <t>Chaudhary, Anshu; Singh, Komal; Sharma, Bindu; Singh, Hridaya S.</t>
  </si>
  <si>
    <t>Description of the Metacercaria of Cardiocephaloides sp. (Digenea, Diplostomoidea), Newly Recorded from the Brain of Gangetic Leaffish (Nandus nandus) and Its Genetic Characterization in India</t>
  </si>
  <si>
    <t>Trematoda; Molecular profile; Cardiocephaloides sp; Meerut; India; Ribosomal RNA</t>
  </si>
  <si>
    <t>PLATYHELMINTHES; TREMATODA; CLASSIFICATION; PHYLOGENY</t>
  </si>
  <si>
    <t>Purpose Cardiocephaloides comprises strigeid trematodes that represent a small genus. In this study, metacercaria identified as Cardiocephaloides sp. was collected from the Gangetic leaffish Nandus nandus from the Ganga River at Bairaj, Bijnor (29o01'N, 77o45'E) in the state of Uttar Pradesh (U.P.), India. Partial DNA sequences of the internal transcribed spacers (ITS1-5.8S-ITS2) and 28S gene of nuclear ribosomal DNA were generated and compared with available sequences of Cardiocephaloides species from Genbank database. Methods Encysted metacercariae of Cardiocephaloides sp. were collected from Nandus nandus were processed, identified and documented using morphological methods. The ITS1-5.8S-ITS2 cluster and 28S gene of ribosomal DNA of metacercariae were also sequenced and used for phylogenetic analysis. Results The infections of brain parasites are poorly understood in India and if studies are available, they are not properly described. During this study, the species collected were found belongs to the genus Cardiocephaloides. Metacercariae of Cardiocephaloides sp. is distinguished morphologically from others that also harbor brain by the presence of having an egg shape cyst and body elongate oval in shape with well-developed anterior part. The metacercariae are identified by matching of molecular sequence data and is compared to other species of Strigeidae. Conclusion This is the first record of metacercaria of Cardiocephaloides sp. from India. This molecular data from the present study will provide future comparative insights into species of Cardiocephaloides and its close affiliation to other congeners from different geographical areas.</t>
  </si>
  <si>
    <t>Wee, N. Q. -X.; Cutmore, S. C.; Cribb, T. H.</t>
  </si>
  <si>
    <t>Gerricola queenslandensis n. g., n. sp., a new monorchiid trematode from the eastern Australian coast and its life cycle partially elucidated</t>
  </si>
  <si>
    <t>Monorchiidae; Gerreidae; Gerricola; Bivalvia; Lucinidae; Tellinidae; life cycles</t>
  </si>
  <si>
    <t>GREAT-BARRIER-REEF; ATLANTIC-OCEAN; DIGENEA; PLATYHELMINTHES; BIVESICULIDAE; GENUS</t>
  </si>
  <si>
    <t>Of over 250 species of Monorchiidae Odhner, 1911, just four are known from gerreid fishes. Here, we report adult specimens of a new species infecting Gerres oyena (Forsskal) and Gerres subfasciatus Cuvier from off Heron Island and North Stradbroke Island, Queensland, Australia. The species is morphologically most similar to the concept of Lasiotocus Looss, 1907, which currently comprises eight species, in the possession of an unspined genital atrium, bipartite terminal organ, round oral sucker and unlobed ovary. However, phylogenetic analyses of the 28S ribosomal DNA gene region shows the species to be distantly related to the two sequenced species of Lasiotocus - Lasiotocus mulli (Stossich, 1883) Odhner, 1911 and Lasiotocus trachinoti Overstreet &amp; Brown, 1970 - and that it clearly requires a distinct genus; thus, we propose Gerricola queenslandensis n. g., n. sp. Morphologically, G. queenslandensis n. g., n. sp. differs significantly from L. mulli and L. trachinoti only in the possession of distinctly longer caeca, which terminate in the post-testicular region, and in the absence of a distinct gap in the terminal organ spines. The remaining species of Lasiotocus possess caeca that also terminate in the post-testicular region, which might warrant their transfer to Gerricola n. g. However, doubt about their monophyly due to a combination of significant morphological variation, a lack of information on some features and infection of a wide range of hosts, lead us to retain these taxa as species of Lasiotocus until molecular sequence data are available to better inform their phylogenetic and taxonomic positions. Sporocysts and cercariae of G. queenslandensis n. g., n. sp. were found in a lucinid bivalve, Codakia paytenorum (Iredale), from Heron Island. Sexual adult and intramolluscan stages were genetically matched with the ITS2 ribosomal DNA and cox1 mitochondrial DNA regions. This is the second record of the Lucinidae as a first intermediate host for the Monorchiidae. Additionally, we report sporocysts and cercariae of another monorchiid infection in a tellinid bivalve, Jactellina clathrata (Deshayes), from Heron Island. Molecular sequence data for this species do not match any sequenced species and phylogenetic analyses do not suggest any generic position.</t>
  </si>
  <si>
    <t>Duflot, Maureen; Setbon, Thomas; Midelet, Graziella; Brauge, Thomas; Gay, Melanie</t>
  </si>
  <si>
    <t>A review of molecular identification tools for the opisthorchioidea</t>
  </si>
  <si>
    <t>GREAT-BARRIER-REEF; CRYPTOCOTYLE-LINGUA CREPLIN; G. DIGENEA CRYPTOGONIMIDAE; FISH-BORNE TREMATODES; TIME PCR ASSAY; CLONORCHIS-SINENSIS; CHIANG-MAI; N. G.; PHYLOGENETIC-RELATIONSHIPS; HAEMULIDAE PERCIFORMES</t>
  </si>
  <si>
    <t>The superfamily Opisthorchioidea encompasses the families Cryptogonimidae, Opisthorchiidae and Heterophyidae. These parasites depend on the aquatic environment and include marine and freshwater species. Some species, such as Clonorchis sinensis and Opisthorchis viverrini, have a high impact on public health with millions of infected people worldwide and have thus been the object of many studies and tool developments. However, for many species, tools for identification and detection are scarce. Although morphological descriptions have been used and are still important, they are often not efficient on the immature stages of these parasites. Thus, during the past few decades, molecular approaches for parasite identification have become commonplace. These approaches are efficient, quick and reliable. Nonetheless, for some parasites of the superfamily Opisthorchioidea, reference genomic data are limited. This study reviews available genetic data and molecular tools for the identification and/or the detection of this superfamily. Molecular data on this superfamily are mostly based on mitochondrial and ribosomal gene sequence analyses, especially on the cytochrome c oxidase subunit 1 gene and internal transcribed spacer regions respectively.</t>
  </si>
  <si>
    <t>J. Microbiol. Methods</t>
  </si>
  <si>
    <t>Queiroz, Murilo S.; Alves, Philippe, V; Lopez-Hernandez, Danimar; Anjos, Luciano A.; Pinto, Hudson A.</t>
  </si>
  <si>
    <t>Exploring Neotropical anuran parasites: a morphological, life cycle and phylogenetic study of Catadiscus marinholutzi (Trematoda: Diplodiscidae)</t>
  </si>
  <si>
    <t>Aamphibians; Brazil; cercariae; life cycle; Paramphistomoidea; phylogenetic relationships; snail; trematodes</t>
  </si>
  <si>
    <t>AMPHIBIANS; HELMINTHS; TADPOLES; FOREST; STATE</t>
  </si>
  <si>
    <t>Amphistome species belonging to the genus Catadiscus are poorly studied intestinal trematodes found primarily in Neotropical anurans. Herein, developmental stages of an amphistome species found during herpetological and malacological surveys in a temporary marsh pond from Brazil were subjected to morphological (light and scanning electron microscopy) and molecular analyses. Adult parasites recovered from anurans were identified as Catadiscus marinholutzi. Amphistome cercariae found in the planorbid snails Drepanotrema depressissimum and Drepanotrema lucidum from the same waterbody were used for experimental and molecular studies. Immature parasites, morphologically compatible with members of Catadiscus, were experimentally obtained in laboratory-reared tadpoles. Sequencing of a partial region of 28S rDNA gene of both adult and cercariae revealed 100% similarity between these developmental stages, confirming their conspecificity. Phylogenetic analyses were attempted for the first time to reveal the position of a species of Catadiscus in the superfamily Paramphistomoidea. Catadiscus marinholutzi falls in a virtual polytomy together with other paramphistomoids, which leaves its phylogenetic relationships within the group unclear. Moreover, the high genetic divergence to Diplodiscus spp. (10.06-10.84%) cast doubts on the placement of Catadiscus within Diplodiscidae. Hence the species composition of the Diplodiscidae should be re-evaluated in further studies using a broader spectrum of related taxa.</t>
  </si>
  <si>
    <t>Sgroi, Giovanni; Iatta, Roberta; Lia, Riccardo Paolo; Latrofa, Maria Stefania; Annoscia, Giada; Veneziano, Vincenzo; Otranto, Domenico</t>
  </si>
  <si>
    <t>Fasciola hepatica in wild boar (Sus scrofa) from Italy</t>
  </si>
  <si>
    <t>Fasciola hepatica; Fasciolosis; Fluke; Food-borne disease; Italy; Zoonosis; Wild boar</t>
  </si>
  <si>
    <t>INFECTION; RESERVOIR; LINNAEUS; LIVER</t>
  </si>
  <si>
    <t>Fasciola hepatica is a trematode infecting ruminants worldwide, occasionally reported in a wide range of animal species, including humans. According to the WHO, fasciolosis is recognized as a re-emerging neglected tropical disease, responsible for endemic and epidemic outbreaks in humans. Although the main hosts of the parasite are represented by cattle, sheep and goats, wildlife may be involved in its circulation. Here we firstly report F. hepatica in a wild boar from Italy (southern area) and characterize it both morphologically and molecularly. The nad1 gene analysis of specimens analyzed, revealed a high genetic similarity with those of humans from Iran and Peru, as well as a close phylogenetic relationship to those in ruminants from Brazil, Ecuador and Egypt. Considering the increase in the wild boar populations in urban and peri-urban areas, a potential role of this ungulate in the circulation of this zoonotic trematode is suggested.</t>
  </si>
  <si>
    <t>Comp. Immunol. Microbiol. Infect. Dis.</t>
  </si>
  <si>
    <t>Achatz, Tyler J.; Brito, Elizangela S.; Fecchio, Alan; Tkach, Vasyl V.</t>
  </si>
  <si>
    <t>DESCRIPTION AND PHYLOGENETIC POSITION OF A NEW SPECIES OF HERPETODIPLOSTOMUM FROM PHRYNOPS GEOFFROANUS IN BRAZIL AND A REEVALUATION OF CHELONIODIPLOSTOMUM</t>
  </si>
  <si>
    <t>Proterodiplostomidae; Herpetodiplostomum vogti n. sp.; Cheloniodiplostomum; Geoffroy's side-necked turtle; Phrynops geoffroanus; Molecular phylogeny; Cerrado</t>
  </si>
  <si>
    <t>FRESH-WATER TURTLES; TREMATODA</t>
  </si>
  <si>
    <t>As presently recognized, Herpetodiplostomum is a small genus of proterodiplostomid digeneans parasitic in crocodilians. Most members of Cheloniodiplostomum, a genus of proterodiplostomids that parasitize chelonians, were originally placed within Herpetodiplostomum. The 2 genera were distinguished based on the presence/absence of papillae on the holdfast organ and anterior extent of vitellarium. Our study of Herpetodiplostomum and Cheloniodiplostomum revealed a lack of consistent morphological differences between the genera. Therefore, we consider Cheloniodiplostomum to be a junior synonym of Herpetodiplostomum. Recent molecular phylogenetic studies included a number of proterodiplostomid taxa; however, DNA sequence data are not available for any Herpetodiplostomum or Cheloniodiplostomum species. Herein, we describe a new Herpetodiplostomum species from Geoffroy's side-necked turtle Phrynops geoffroanus from Mato Grosso State, Brazil. The new species can be distinguished from other Herpetodiplostomum species based on the distribution of vitellarium, level of development of holdfast papillae, and ratio of prosoma:opisthosoma width, among other characters. We provide the first molecular phylogeny of the Proterodiplostomidae that includes a Herpetodiplostomum species. The limited geographic distribution of Herpetodiplostomum spp. within the geographic ranges of caimans suggests a secondary host switching event from crocodilians to chelonian definitive hosts in the evolution of Herpetodiplostomum.</t>
  </si>
  <si>
    <t>Artamonova, Valentina S.; Bolotov, Ivan N.; Vinarski, Maxim V.; Makhrov, Alexander A.</t>
  </si>
  <si>
    <t>Fresh- and Brackish-Water Cold-Tolerant Species of Southern Europe: Migrants from the Paratethys That Colonized the Arctic</t>
  </si>
  <si>
    <t>evolution; zoogeography; Eurasia; phylogeography; colonization; Paratethys; Arctic; Subarctic</t>
  </si>
  <si>
    <t>STICKLEBACK GASTEROSTEUS-ACULEATUS; GRAYLING THYMALLUS-THYMALLUS; PHYLOGENETIC-RELATIONSHIPS; 3-SPINED STICKLEBACK; POSTGLACIAL COLONIZATION; MAGNIBURSATUS NAIDENOVA; GENUS OXYNOEMACHEILUS; GASTROPODA LYMNAEIDAE; MITOCHONDRIAL GENOME; MOLECULAR PHYLOGENY</t>
  </si>
  <si>
    <t>Analysis of zoogeographic, paleogeographic, and molecular data has shown that the ancestors of many fresh- and brackish-water cold-tolerant hydrobionts of the Mediterranean region and the Danube River basin likely originated in East Asia or Central Asia. The fish genera Gasterosteus, Hucho, Oxynoemacheilus, Salmo, and Schizothorax are examples of these groups among vertebrates, and the genera Magnibursatus (Trematoda), Margaritifera, Potomida, Microcondylaea, Leguminaia, Unio (Mollusca), and Phagocata (Planaria), among invertebrates. There is reason to believe that their ancestors spread to Europe through the Paratethys (or the proto-Paratethys basin that preceded it), where intense speciation took place and new genera of aquatic organisms arose. Some of the forms that originated in the Paratethys colonized the Mediterranean, and overwhelming data indicate that representatives of the genera Salmo, Caspiomyzon, and Ecrobia migrated during the Miocene from the region of the modern Caspian through the Araks Strait, which existed at that time. From the Ponto-Caspian and the Mediterranean regions, noble salmon, three-spined stickleback, European pearl mussel, seals, and mollusks of the genus Ecrobia spread to the Atlantic Ocean and colonized the Subarctic and Arctic regions of Europe and North America. Our study indicates that the area of the former Paratethys retains its significance as a center of origin of new species and genera and that it has been the starting point of migration corridors up to the present time.</t>
  </si>
  <si>
    <t>Water</t>
  </si>
  <si>
    <t>Sokolov, Sergey; Frolov, Evgeniy; Novokreshchennykh, Semen; Atopkin, Dmitry</t>
  </si>
  <si>
    <t>An opisthorchiid concept of the genus Liliatrema (Trematoda: Plagiorchiida: Opisthorchioidea): an unexpected systematic position</t>
  </si>
  <si>
    <t>18S; 28S; Apophallinae; Cryptocotylinae; Euryhelminthinae; Lepocreadioidea; Liliatrematidae; Opisthorchiidae</t>
  </si>
  <si>
    <t>FAMILIES OPISTHORCHIIDAE; DIGENEA HETEROPHYIDAE; PHYLOGENETIC ANALYSIS; LIFE-CYCLE; PLATYHELMINTHES; METACERCARIAE; INFECTION; MORPHOLOGY; INFERENCE; NUCLEAR</t>
  </si>
  <si>
    <t>Liliatrema is a small genus of trematodes consisting of two species. Its systematic position has long been debated, partly because of the confusing reports about the structure of male terminal genitalia. Here we test the phylogenetic position of the genus Liliatrema using data on complete 18S rRNA and partial 28S rRNA gene sequences obtained for Liliatrema skrjabini.We also provide a detailed description of terminal genitalia in adult specimens of L. sobolevi and metacercariae of both Liliatrema species. The results of the 28S rDNA-based phylogenetic analysis indicate that Liliatrema falls within a well-supported Glade, which also includes Apophallus and traditional opisthorchiids. This Glade, in turn, is nested within a well-supported Glade, containing Euryhelinis, Cryptocotyle and Scaphanocephalus. In the 18S+8S rDNA analysis, Liliatrema appears as a sister-taxon to the Cryptocotyle + Euryhelmis group. The Liliatrema + (Cryptocotyle + Euryhelmis) Glade is a well-supported sister-group to the traditional opisthorchiids. The morphology of the terminal genitalia of the liliatrematids also corresponds to that of the opisthorchioids. Thus, the results of our morphological and phylogenetic analyses favour an unexpected conclusion that the genus Liliatrema belongs to the Opisthorchioidea. We propose that the genera Liliatrema, Apophallus, Euryhelmis, Cryptocotyle and Scaphanocephalus belong, respectively, within the subfamilies Liliatrematinae, Apophallinae, Euryhelminthinae and Cryptocotylinae of the family Opisthorchiidae.</t>
  </si>
  <si>
    <t>Truong, Triet N.; Warren, Micah B.; Ksepka, Steven P.; Curran, Stephen S.; Bullard, Stephen A.</t>
  </si>
  <si>
    <t>POSTHOVITELLINUM PSILOTERMINAE N. GEN., N. SP. (DIGENEA: LISSORCHIIDAE) INFECTING THE INTESTINE OF CYCLOCHEILOS ENOPLOS (CYPRINIFORMES: CYPRINIDAE) IN THE MEKONG RIVER, VIETNAM</t>
  </si>
  <si>
    <t>Dong Thap; Asymphylodorinae; Posthovitellinum psiloterminae; Phylogenetic analysis; 28S rDNA; Internal transcribed spacer region</t>
  </si>
  <si>
    <t>TREMATODA LISSORCHIIDAE; LIFE-CYCLE; SPOTTED SUCKER; MOLECULAR-DATA; MONORCHIIDAE; ASYMPHYLODORA; APOROCOTYLIDAE; OSTEICHTHYES; PHYLOGENY; WISCONSIN</t>
  </si>
  <si>
    <t>Herein we describe a new species and propose a new genus, Posthovitellinum psiloterminae n. gen., n. sp. (Lissorchiidae: Asymphylodorinae), based on specimens that infect the intestine of Cyclocheilos enoplos (Bleeker, 1849) (Cypriniformes: Cyprinidae), a migratory riverine carp from the Mekong River (Dong Thap province, Vietnam). The new species is assigned to Lissorchiidae by having a combination of features: spinous tegument, subterminal oral sucker, pre-equatorial ventral sucker, median and pretesticular ovary, submarginal genital pore at level of the ventral sucker, follicular vitellarium distributing in 2 lateral fields, and lacking eyespot pigment in the adult. It cannot be assigned to any existing asymphylodorine genus because it has the combination of a well-developed cirrus-sac, an unarmed ejaculatory duct and metraterm, a follicular vitellarium distributing in 2 lateral fields located between the posterior margin of the ventral sucker and the mid-level of the testis, and a sinistral, submarginal genital pore. The new species has an elongate, claviform cirrussac, a single, large, elongate-oval testis at the posterior extremity of the body, operculate eggs, and an I-shaped excretory bladder with secondary branches at the level of the testis and extending anteriad to the level of the pharynx. Bayesian inference analysis of the partial large subunit ribosomal DNA gene (28S rDNA) recovered the new species sister to Asaccotrema vietnamiense Sokolov and Gordeev, 2019; these species differed by 118 nucleotides (12%; 983 bp fragment). This is the first lissorchiid reported from the Mekong River; only the second from southern Vietnam; and the fourth reported from a cyprinid fish in Vietnam. The aforementioned phylogenetic analysis included previously unpublished sequences representing lissorchiids infecting the intestine of North American suckers (Cypriniformes: Catostomidae): Lissorchis cf. nelsoni from spotted sucker; Minytrema melanops (Rafinesque, 1820) and Lissorchis cf. gullaris (immature) from smallmouth buffalo, Ictiobus bubalus (Rafinesque, 1818). Asymphylodora atherinopsidis Annereaux, 1947, herein is treated as a species incertae sedis. The 28S tree topology suggests that Lissorchiinae may comprise more than 1 lineage, but additional species are needed to confidently assert this.</t>
  </si>
  <si>
    <t>Palacios-Abella, Jose; Montero, Francisco E.; Merella, Paolo; Mele, Salvatore; Raga, Juan Antonio; Repulles-Albelda, Aigues</t>
  </si>
  <si>
    <t>Cardicola mediterraneus n. sp. (Trematoda, Aporocotylidae): a new species infecting the gilthead seabream, Sparus aurata L., from the Western Mediterranean Sea</t>
  </si>
  <si>
    <t>Aporocotylidoses; Pathogen; Taxonomy; Aquaculture; Phylogeny</t>
  </si>
  <si>
    <t>The genus Cardicola Short, 1953 has the highest number of species within the family Aporocotylidae (Trematoda: Digenea). Five Cardicola species have been reported to date in the Mediterranean Sea, one of them in the gilthead seabream Sparus aurata L. Analyses of infected S. aurata recovered from cultured fish off Sardinia (Italy) and from wild and cultured fish off the Levantine coast (Southeastern Spain) have revealed the presence of two species identified as Cardicola aurata Holzer, Montero, Repulles, Nolan, Sitja-Bobadilla, alvarez-Pellitero, Zarza and Raga, 2008 and Cardicola mediterraneus n. sp.. New morphological and molecular data are provided for both species. Features of C. aurata specimens differ slightly from those of the original description of the species, the most important differences being the longer extension of the metraterm and the central and posterior position of the female genital pore. Cardicola mediterraneus n. sp. can be easily distinguished from other Cardicola species by two unique specific characters: (i) the very unequal posterior caeca length and (ii) the shape of the testis, deeply notched at the anterior extremity. Cardicola spp. from sparids occupy a basal phylogenetic position respect the other congeneric species. The genus Cardicola has a complex taxonomy and shows high intrageneric differences for both 28S and ITS2 rDNAs, similar to the intergeneric differences among other aporocotylid genera, suggesting that it could be split. The presence of two Cardicola species could hamper treatment design and application; thus, data discriminating species herein reported can improve the infection management in fish farms.</t>
  </si>
  <si>
    <t>Velazquez-Urrieta, Yanet; de Leon, Gerardoerez-Ponce</t>
  </si>
  <si>
    <t>A new species of Gorgoderina (Digenea: Gorgoderidae) from Rana berlandieri in Los Tuxtlas tropical rainforest, Mexico, with the elucidation of its life cycle</t>
  </si>
  <si>
    <t>Trematoda; Taxonomy; DNA; Frogs; Life-cycle; New species</t>
  </si>
  <si>
    <t>PLATYHELMINTHES; ANURANS; PARASITES; VERACRUZ; PERFORMANCE; PHYLOGENY; TREMATODA; VAILLANTI; RANIDAE</t>
  </si>
  <si>
    <t>Species in the genus Gorgoderina Looss, 1902 are parasites of the urinary bladder of amphibians and include around 50 species described globally. Molecular data on species of the genus are scarce, as is the information of their life-cycle patterns. During a survey on the genetic characterization of the frog trematodes in the tropical rain forest of Los Tuxtlas, in the Gulf of Mexico slope of Mexico, specimens of two morphotypes of Gorgoderina were sampled from the Rio Grande leopard frog, Rana berlandieri. One of them represented an undescribed species which is described herein as Gorgoderina rosamondae n. sp., whereas the other one was morphologically very similar to an apparently widely distributed North American species, G. attenuata, which has been previously reported in the same geographical area. Specimens of both morphotypes were sequenced for two nuclear and one mitochondrial genes. Phylogenetic trees corroborated the distinction of the new species, and data on the internal transcribed spacer 2 revealed genetic differences between G. attenuata sequenced from frogs in USA and specimens of Gorgoderina sp. from Los Tuxtlas, indicating the possibility that they also represent an undescribed species. COI sequences showed high genetic divergence values between the new species and Gorgoderina sp. from Los Tuxtlas (8.63-9.99%). Additionally, COI sequences of the larval forms (sporocyst, cercariae and metacercariae) sampled in the same locality from their first and second intermediate hosts (Pisidium sp. and Agriogomphus tumens, respectively) showed conspecificity, and the 3 host life-cycle of the new species was elucidated.</t>
  </si>
  <si>
    <t>Adalid, Roser; Torres, Jordi; Vicent Fuentes, Marius; Miquel, Jordi</t>
  </si>
  <si>
    <t>First spermatological data on the digenean genus Ityogonimus derived from the description of sperm characters of Ityogonimus ocreatus (Brachylaimidae: Ityogoniminae)</t>
  </si>
  <si>
    <t>Ityogonimus ocreatus; Brachylaimidae; Ityogoniminae; Digenea; Spermatozoon; Ultrastructure</t>
  </si>
  <si>
    <t>INTESTINAL PARASITE; SPERMATOZOON ULTRASTRUCTURE; REPRODUCTIVE-SYSTEM; PLATYHELMINTHES; PISCES; SPERMIOGENESIS; OPECOELIDAE; PHYLOGENY; TELEOSTEI; TREMATODA</t>
  </si>
  <si>
    <t>The present study describes the ultrastructural organization of the spermatozoa of the brachylaimid digenean Ityogonimus ocreatus (Ityogoniminae) by means of transmission electron microscopy (TEM). Live digeneans were collected from the digestive tract of an Iberian mole Talpa occidentalis (Eulipotyphla, Talpidae) captured accidentally during a vole pest control campaign in Priesca (Asturias, Spain). The TEM study reveals that the I. ocreatus sperm are filiform, tapered at both extremities, and have two 9+'1' trepaxonematan axonemes, external ornamentation of the plasma membrane associated with cortical micmtubules, spine-like bodies, two bundles of parallel cortical microtubules and one mitochondrion overlapping the anterior part of the nucleus. The external ornamentation of the plasma membrane is located in the posterior part of the anterior region. The maximum number of parallel cortical micmtubules (45) is located in the anterior part of the sperm cells. Our results are compared with the available data on the family Brachylaimidae, especially on the other Ityogoniminae studied to date (Scaphiostomum palaearcticum).</t>
  </si>
  <si>
    <t>Tissue Cell</t>
  </si>
  <si>
    <t>Sokolov, Sergey; Shchenkov, Sergey; Gordeev, Ilya; Ryazanova, Tatyana</t>
  </si>
  <si>
    <t>Description of a metacercaria of a zoogonid trematode Steganoderma cf. eamiqtrema Blend and Racz, 2020 (Microphalloidea: Zoogonidae), with notes on the phylogenetic position of the genus Steganoderma Stafford, 1904, and resurrection of the subfamily Lecithostaphylinae Odhner, 1911</t>
  </si>
  <si>
    <t>Chionoecetes bairdi; Steganodermatinae; Lepidophyllinae; The Sea of Okhotsk; 28S rRNA gene; Metacercaria; Steganoderma cf; eamiqtrema</t>
  </si>
  <si>
    <t>MOLECULAR ASSESSMENT; SYSTEMATIC POSITION; SEQUENCE ALIGNMENT; DIGENEA; PLATYHELMINTHES; CLASSIFICATION; HOST</t>
  </si>
  <si>
    <t>Metacercariae of the zoogonid trematode Steganoderma cf. eamiqtrema ex crab Chionoecetes bairdi caught in the Sea of Okhotsk were described using morphological and molecular-genetic (ITS2 region, 28S rRNA and nd1 genes) data. These are the first molecular-genetic data for the genus Steganoderma. The studied trematodes differed from S. eamiqtrema in having a much larger body size. The phylogenetic analysis based on the 28S rRNA gene supported neither the current taxonomic hypothesis that Steganoderma belongs to the subfamily Lepidophyllinae nor the earlier views that the Steganodermatinae and the Lecithostaphylinae are synonymous. The topology of the phylogenetic tree shows that the Steganodermatinae and the Lecithostaphylinae are independent subfamilies. However, morphological differences between them are obscure. Until morphological evidence for the Steganodermatinae is found, we propose to distinguish the subfamily Lepidophyllinae sensu stricto with the genera Lepidophyllus and Urinatrema, and the subfamily Lecithostaphylinae sensu lato uniting all the other former lepidophyllines. Thus, for now, we propose to consider the Steganodermatinae as a conditional synonym for Lecithostaphylinae sensu lato.</t>
  </si>
  <si>
    <t>Montes, M. M.; Barneche, J.; Croci, Y.; Balcazar, D.; Almiron, A.; Martorelli, S.; Perez-Ponce de Leon, G.</t>
  </si>
  <si>
    <t>Description of a new species of Auriculostoma (Digenea: Allocreadiidae) from Characidium heirmostigmata (Characiformes: Crenuchidae) from Argentina, using morphological and molecular data</t>
  </si>
  <si>
    <t>Auriculostoma; Allocreadiidae; Iguazú Argentina; Crenuchidae; Characidium heirmostigmata</t>
  </si>
  <si>
    <t>FRESH-WATER FISHES; PLATYHELMINTHES; TREMATODA; SELECTION; ASTYANAX; BLOCKS; MEXICO; WARD</t>
  </si>
  <si>
    <t>During a parasitological survey of fishes at Iguazu National Park, Argentina, specimens belonging to the allocreadiid genus Auriculostoma were collected from the intestine of Characidium heirmostigmata. The erection of the new species is based on a unique combination of morphological traits as well as on phylogenetic analysis. Auriculostoma guacurarii n. sp. resembles four congeneric species - Auriculostoma diagonale, Auriculostoma platense, Auriculostoma tica and Auriculostoma totonacapanensis - in having smooth and oblique testes, but can be distinguished by a combination of several morphological features, hosts association and geographic distribution. Morphologically, the new species can be distinguished from both A. diagonale and A. platense by the egg size (bigger in the first and smaller in the last); from A. tica by a shorter body length, the genital pore position and the extension of the caeca; and from A. totonacapanensis by the size of the oral and ventral sucker and the post-testicular space. Additionally, one specimen of Auriculostoma cf. stenopteri from the characid Charax stenopterus (Characiformes) from La Plata River, Argentina, was sampled and the partial 28S rRNA gene was sequenced. The phylogenetic analysis revealed that A. guacurarii n. sp. clustered with A. tica and these two as sister taxa to A. cf. stenopteri. The new species described herein is the tenth species in the genus and the first one parasitizing a member of the family Crenuchidae.</t>
  </si>
  <si>
    <t>Sokolov, S. G.; Shchenkov, S. V.; Gordeev, I. I.</t>
  </si>
  <si>
    <t>A phylogenetic assessment of Pronoprymna spp. (Digenea: Faustulidae) and Pacific and Antarctic representatives of the genus Steringophorus Odhner, 1905 (Digenea: Fellodistomidae), with description of a new species</t>
  </si>
  <si>
    <t>Digenea; Gymnophalloidea; marine environment; 28S rDNA; nd1 mtDNA</t>
  </si>
  <si>
    <t>DEEP-SEA FISHES; NORTHEASTERN ATLANTIC; SEQUENCE ALIGNMENT; MARINE FISHES; LIFE-CYCLE; TREMATODES; PLATYHELMINTHES; YAMAGUTI; TELEOSTS; COAST</t>
  </si>
  <si>
    <t>In this study, we elucidated the phylogenetic position of a Pacific species Pronoprymna petrowi, a Caspian species Pronoprymna ventricosa, an Antarctic species of the genus Steringophorus, S. liparidis, and a new species of the same genus, S. occidentalipacificus sp. nov. The new species was found in a bathylagid fish Leuroglossus schmidti from the Sea of Okhotsk. Steringophorus occidentalipacificus sp. nov. is similar to S. congeri, and differs from it in the length of the body and the forebody, the shape of the testes, the sucker-ratio, the size of eggs and the extension of the caeca and the cirrus-sac. The 28S rRNA gene-based analyses supported a sister relationship between Pr. petrowi and Pr. ventricosa, and put the genus Pronoprymna into to the group of faustulids (sensu lato), which is nested within the Gymnophaloidea clade. Based on the results of these analyses, Steringophorus is identified as a paraphyletic taxon within the Fellodistomidae (Gymnophalloidea). Phylogenic reconstructions also support a morphologically identified sister relationship between S. liparidis and S. thulini and demonstrate a close relationship of S. occidentalipacificus sp. nov. with S. blackeri and S. pritchardae. The analysis of the nd1 gene sequences also confirmed the phylogenetic affinity of S. liparidis to S. thulini.</t>
  </si>
  <si>
    <t>species delimitation systematics</t>
  </si>
  <si>
    <t>J. Nat. Hist.</t>
  </si>
  <si>
    <t>Tonatiuh Gonzalez-Garcia, Marcelo; Andrade-Gomez, Leopoldo; Daniel Pinacho-Pinacho, Carlos; Lucia Sereno-Uribe, Ana; Garcia-Varela, Martin</t>
  </si>
  <si>
    <t>Host-induced phenotypic plasticity in Saccocoelioides lamothei Aguirre-Macedo and Violante-Gonzalez, 2008 (Digenea: Haploporidae) a parasite of freshwater, brackish and marine fishes from Middle America</t>
  </si>
  <si>
    <t>Definitive hosts; molecular markers; phenotypic plasticity; taxonomy; Trematoda</t>
  </si>
  <si>
    <t>PHYLOGENETIC-RELATIONSHIPS; MUGIL-CEPHALUS; MULLET; MORPHOLOGY; DIVERSITY; CUREMA; PARK</t>
  </si>
  <si>
    <t>Saccocoelioides is a genus of trematodes associated with fishes from the Americas. In the current research, morphologically distinct specimens of Saccocoelioides spp. were collected from six countries in Middle America. Specimens were sequenced using three molecular markers, the domains D1-D3 of the large subunit (LSU) from the nuclear rDNA, the cytochrome c oxidase subunit 1 (cox1) and nicotinamide adenine dinucleotide dehydrogenase subunit 1 (nad1) from mitochondrial DNA. A total of 74 new sequences were compared and aligned with other sequences available in GenBank. Maximum likelihood and Bayesian inference analyses were inferred from the LSU and cox1 datasets, revealing unequivocally that all the specimens correspond to S. lamothei. A haplotype network was built with 119 sequences of the nad1 gene. The network detected 57 distinct haplotypes divided into three haplogroups. To explore morphological differences among samples of S. lamothei, 17 morphological features were measured from 53 specimens from three fish families: Eleotridae, Mugilidae and Gobiidae. Principal component analysis yielded three main polygons that corresponded with each family analysed, suggesting host-induced phenotypic plasticity. The current evidence suggests that S. lamothei infects at least five fish families along the Pacific coasts of Mexico, Guatemala, El Salvador, Honduras, Nicaragua and Costa Rica.</t>
  </si>
  <si>
    <t>Stanicka, Anna; Migdalski, Lukasz; Zajac, Kamila Stefania; Cichy, Anna; Lachowska-Cierlik, Dorota; Zbikowska, Elzbieta</t>
  </si>
  <si>
    <t>The genus Bilharziella vs. other bird schistosomes in snail hosts from one of the major recreational lakes in Poland</t>
  </si>
  <si>
    <t>Bilharziella sp; Trichobilharzia spp; swimmer' s itch; Planorbarius corneus; Lymnaeidae</t>
  </si>
  <si>
    <t>Bird schistosomes are commonly established as the causative agent of swimmer's itch - a hyper-sensitive skin reaction to the penetration of their infective larvae. The aim of the present study was to investigate the prevalence of the genus Bilharziella in comparison to other bird schistosome species from Lake Drawsko - one of the largest recreational lakes in Poland, struggling with the huge problem of swimmer's itch. In total, 317 specimens of pulmonate snails were collected and examined. The overall digenean infection was 35.33%. The highest bird schistosome prevalence was observed for Bilharziella sp. (4.63%) in Planorbarius corneus, followed by Trichobilharzia szidati (3.23%) in Lymnaea stagnalis and Trichobilharzia sp. (1.3%) in Stagnicola palustris. The location of Bilharziella sp. on the presented phylogeny showed that it is with high probability a different species than known so far B. polonica. Our finding complements the confirmed occurrence of bird schistosomes in European water bodies. Overall, presented research reveals the special importance of P. corneus as a source of the bird schistosome cercariae. This study suggests that the health threat connected with the blood flukes need to be further investigated by constant monitoring of their occurrence in intermediate hosts.</t>
  </si>
  <si>
    <t>Knowl. Manag. Aquat. Ecosyst.</t>
  </si>
  <si>
    <t>Curran, Stephen S.; Dutton, Haley R.; Warren, Micah B.; du Preez, Louis; Bullard, Stephen A.</t>
  </si>
  <si>
    <t>Two new species of Cephalogonimidae Looss, 1899 (Digenea: Plagiorchioidea) from Africa (Mozambique and Guinea), including a new phylogenetic hypothesis for related plagiorchioids</t>
  </si>
  <si>
    <t>Masenia baroensis; Emoleptalea mozambiquensis; Heterorchis crumenifer; Nothobranchius furzeri; Protopterus annectens; Tetraodon lineatus; Phylogeny; Ethiopian region</t>
  </si>
  <si>
    <t>TREMATODA; MACRODEROIDIDAE; PLATYHELMINTHES; AFFINITIES; POSITION; NICOLL; FISHES; GAR</t>
  </si>
  <si>
    <t>Two new species of Cephalogonimidae Looss, 1899 (from Emoleptalea Looss, 1900 and Masenia Chatterji, 1933) are described from African freshwater fishes. Emoleptalea mozambiquensis n. sp. infected the turquoise killifish, Nothobranchius furzeri Jubb, in Mozambique and differs from its nine congeners by the combination of differences in body shape and size, oral sucker shape, sucker width ratio, configuration of the digestive tract and gonads, vitelline follicle shape and vitellarium configuration. Emoleptalea dollfusi Srivastava, 1960 is a synonym of Emoleptalea loossi Srivastava, 1960, thus there are still nine accepted species. Masenia baroensis n. sp. infected the globe fish, Tetraodon lineatus L., in the Republic of Guinea and differs from its five African congeners and 15 Asian congeners by the combination of circumoral spine count, oral sucker shape, caecal extent, ovary shape, genital pore position, and configuration of the vitellarium. Masenia dayali (Gupta &amp; Puri, 1984) Chandra &amp; Saxena, 2016 and Masenia pushpanjalii are nomina dubia. We propose Masenia ritai (Agrawal, 1964) n. comb., with M. ritai Sircar &amp; Sinha, 1970 its junior synonym. Heterorchis cf. crumenifer (identified tentatively due to egg size) is reported from the West African lungfish, Protopterus annectens (Owen), in Mozambique (new geographical record). Heterorchis protopteri Thomas, 1958 and Heterorchis ghanensis Thomas, 1968 are species inquirendae. Sequences (28S rDNA) from these parasites were included in a Bayesian phylogenetic analysis with 37 other ingroup taxa. Both new species formed a clade with Masenia nkomatiensis Dumbo, Dos Santos &amp; Avenant-Oldewage, 2019 from Africa. These three species formed a sister relationship with the other available cephalogonimids: Cephalogonimus americanus Stafford, 1902 and Cephalogonimus retusus (Dujardin, 1845), both frog parasites from North America and Europe, respectively. Heterorchis cf. crumenifer represented a distinct lineage within the Plagiorchioidea but formed a polytomy with species from 10 plagiorchioid families.</t>
  </si>
  <si>
    <t>Huston, Daniel C.; Cutmore, Scott C.; Miller, Terrence L.; Sasal, Pierre; Smit, Nico J.; Cribb, Thomas H.</t>
  </si>
  <si>
    <t>Gorgocephalidae (Digenea: Lepocreadioidea) in the Indo-West Pacific: new species, life-cycle data and perspectives on species delineation over geographic range</t>
  </si>
  <si>
    <t>interspecific genetic variation; intraspecific genetic variation; Kyphosidae; Littorinidae; marine fish parasite; morphometrics; phylogeny; population connectivity; Trematoda</t>
  </si>
  <si>
    <t>GREAT-BARRIER-REEF; N. SP DIGENEA; GENETIC-STRUCTURE; ENENTERIDAE YAMAGUTI; HERBIVOROUS FISHES; HOST-SPECIFICITY; TREMATODES; KYPHOSIDAE; LITTORINIDAE; GASTROPODA</t>
  </si>
  <si>
    <t>The digenetic trematode family Gorgocephalidae comprises just a few species, and the literature devoted to the lineage consists of only a handful of reports. With one exception, all reports have been based on material collected in the Indo-West Pacific, an expansive marine ecoregion stretching from the east coast of Africa to Easter Island, Hawaii and French Polynesia. We collected adult and intramolluscan gorgocephalids from kyphosid fishes and littorinid gastropods from several Australian localities, and from South Africa and French Polynesia. Specimens of Gorgocephalus kyphosi and G. yaaji were collected from, or near, their type-localities, providing new morphological and molecular (COI, ITS2 and 28S) data needed for a revised understanding of species boundaries in the family. Two new species are recognized: Gorgocephalus euryaleae sp. nov. and Gorgocephalus graboides sp. nov. New definitive host records are provided for described species and three new intermediate hosts are identified. These new records are all associated with Kyphosus fishes and littorinid gastropods, reaffirming the restriction of gorgocephalids to these hosts. Most significantly, we provide evidence that G. yaaji is distributed from South Africa to French Polynesia, spanning the breadth of the Indo-West Pacific. Our findings have significant relevance regarding digenean species delineation over geographic range.</t>
  </si>
  <si>
    <t>Fitzpatrick, Daniel M.; Tetnowski, Monica A.; Rosser, Thomas G.; Pinckney, Rhonda D.; Marancik, David P.; Butler, Brian P.</t>
  </si>
  <si>
    <t>GENETIC AND MORPHOLOGIC CHARACTERIZATION OF DIASCHISTORCHIS PANDUS (DIGENEA: PRONOCEPHALIDAE) TREMATODES EXTRACTED FROM HAWKSBILL TURTLES, ERETMOCHELYS IMBRICATA (TESTUDINES: CHELONIIDAE), IN GRENADA, WEST INDIES</t>
  </si>
  <si>
    <t>Trematodes; Pronocephalidae; Diaschistorchis pandus; Turtles; Eretmochelys imbricata; Grenada; West Indies</t>
  </si>
  <si>
    <t>The hawksbill turtle Eretmochelys imbricata is a critically endangered species with a worldwide distribution. Limited information is available about the naturally occurring intestinal parasites of this species and what impact these parasites may have on the health of the hawksbill turtle. Diaschistorchis pandus was identified postmortem in 5 hawksbill turtles from Grenada, West Indies, using morphologic characterization. Sanger sequencing was performed for conserved ribosomal regions (5.8S, ITS2, 28S) and the mitochondrial cytochrome c oxidase subunit 1 gene (COI). Phylogenetic analysis of the 28S rRNA gene sequence data shows D. pandus clustering with other trematodes in the family Pronocephalidae, corroborating morphological classification. No genetic sequences have been previously reported for this trematode species, which has limited the collection of objective epidemiological data about this parasite of marine turtles.</t>
  </si>
  <si>
    <t>Panti-May, Jesus Alonso; Hernandez-Mena, David Ivan; Torres-Castro, Marco Antonio; Estrella-Martinez, Erendira; Lugo-Caballero, Cesar; Vidal-Martinez, Victor M.; Hernandez-Betancourt, Silvia F.</t>
  </si>
  <si>
    <t>Morphological and molecular identification of helminths of the greater bulldog bat Noctilio leporinus (Quiroptera: Noctilionidae) from Campeche, Mexico</t>
  </si>
  <si>
    <t>Bat; Noctilio leporinus; Trematoda; Nematoda; Mexico</t>
  </si>
  <si>
    <t>Surveys on parasites of bats from the Americas have been conducted, but information on helminths is still scarce, especially in the Neotropical region. In Mexico, there are species of bats that lack of a record for helminth species, such as members of the family Noctilionidae. The present study describes for the first time the helminths of Noctilio leporinus in Campeche, Mexico. In 2017, six specimens of N. leporinus were studied for helminths. The species identification of helminths was based on morphological studies and molecular analysis of fragments of the 28S rDNA. All bat specimens were infected for at least one helminth species. Three helminth taxa were identified: the trematode Pygidiopsis macrostomum, and the nematodes Tricholeiperia cf. proencai, and Heligmonellidae gen. sp. The morphological identification of P. macrostomum was confirmed by sequence analysis of 28S rDNA gene. The phylogeny of P. macrostomum grouped our sequence with other sequences of the same species collected in Brazil. The phylogenetic tree of Heligmonellidae gen. sp. indicated that the helminth belongs to clade formed by the species Odilia bainae, Nippostrongylus magnus and Nippostrongylus brasiliensis of the family Heligmonellidae. The phylogenetic analysis of the 28S sequences of T. cf. proencai did not show any similarity or close affinity with nematodes from which that gene has been sequenced to date. The findings of the present study increase the number of helminth species parasitizing bats in Mexico.</t>
  </si>
  <si>
    <t>Addy, Francis; Narh, Julius Kwesi; Adjei, Keziah Kwarteng; Adu-Bonsu, Gideon</t>
  </si>
  <si>
    <t>Dicrocoelium spp. in cattle from Wa, Ghana: prevalence and phylogeny based on 28S rRNA</t>
  </si>
  <si>
    <t>Dicrocoeliosis; Dicrocoelium hospes; Cattle; Wa; Ghana</t>
  </si>
  <si>
    <t>Dicrocoeliosis is a trematode infection in cattle, sheep and goats caused by the small liver fluke, Dicrocoelium spp. Though endemic in Ghana, its disease situation is poorly understood. In the present study, the prevalence, distribution and worm load of Dicrocoelium spp. in cattle at slaughter in Wa were determined. A total of 389 cattle were screened during meat inspection for liver flukes, and polymerase chain reaction accompanied by DNA sequencing of the 28S rRNA gene was used to identify Dicrocoelium spp. Generally, prevalence of bovine dicrocoeliosis (small liver fluke) stood at 19.54 % with prevalence in males and females being 17.62 % and 21.43 %, respectively. Animals under 2 years suffered more infection than older ones (23.08 % vs. 16.80 %). Dicrocoelium infection was recorded in animals from all the communities where slaughtered cattle came from. On average, 31 flukes per infected animal were recorded. A molecular confirmatory test on seven flukes identified them as D. hospes. This preliminary study highlights the importance of bovine dicrocoeliosis in Ghana and has identified D. hospes as a causal agent. The data provides basis for further studies to appraise the trematode disease situation in animals and phylogeny of Dicrocoelium spp. circulating in Ghana.</t>
  </si>
  <si>
    <t>Tantrawatpan, Chairat; Tapdara, Sumonta; Agatsuma, Takeshi; Sanpool, Oranuch; Intapan, Pewpan M.; Maleewong, Wanchai; Saijuntha, Weerachai</t>
  </si>
  <si>
    <t>Genetic differentiation of Southeast Asian Paragonimus Braun, 1899 (Digenea: Paragonimidae) and genetic variation in the Paragonimus heterotremus complex examined by nuclear DNA sequences</t>
  </si>
  <si>
    <t>Paragonimiasis; Genetic variation; Heterozygosity; Species complex; Taurocyamine kinase</t>
  </si>
  <si>
    <t>MOLECULAR-IDENTIFICATION; POLYMORPHISM; WESTERMANI; INFECTION; TRIPLOIDY; DIVERSITY</t>
  </si>
  <si>
    <t>Southeast Asian lung flukes, the causative agents of human and animal paragonimiasis, comprise at least 14 species. Of these, seven species; Paragonimus bangkokensis, P. harinasutai, P. macrorchis, P. siamensis, P. westermani, P. heterotremus and P. pseudoheterotremus were studied. Two regions of domain 1 of taurocyamine kinase; TkD1 (exon) and TkD1Int2 (intron 2), were used as genetic markers for elucidating their genetic differentiation, genetic variation, and heterozygosity. The TkD1 region was conserved between these species but can potentially be used to differentiate all seven species. However, the TkD1Int2 region had a high level of polymorphism, which is suitable for investigation of genetic variation within or between closely related species, especially P. heterotremus and P. pseudoheterotremus as well as for a phylogenetic analyses of the genus Paragonimus. Heterozygosity was mostly observed in DNA samples extracted from adult P. heterotremus including samples taken from sputum of paragonimiasis patients, whereas DNA extracted from metacercariae was not, except in the samples from Myanmar. Our findings provide evidence of DNA recombination and incomplete lineage sorting of P. heterotremus and P. pseudoheterotremus in TkD1Int2, which suggesting gene flow between these two species.</t>
  </si>
  <si>
    <t>TKD1 TKDIntr2 (taurocyamine kinase)</t>
  </si>
  <si>
    <t>Achatz, T. J.; Bell, J. A.; Melo, F. T., V; Fecchio, A.; Tkach, V. V.</t>
  </si>
  <si>
    <t>Phylogenetic position of Sphincterodiplostomum Dubois, 1936 (Digenea: Diplostomoidea) with description of a second species from Pantanal, Brazil</t>
  </si>
  <si>
    <t>Diplostomidae; Sphincterodiplostomum musculosum; Sphincterodiplostomum joaopinhoi n; sp; molecular phylogeny; Pantanal</t>
  </si>
  <si>
    <t>MUSCULOSUM DIGENEA; SPP. DIGENEA; AMERICA; POIRIER; HISTORY</t>
  </si>
  <si>
    <t>Sphincterodiplostomum is a monotypic genus of diplostomid digeneans that parasitize fish-eating birds in the neotropics. The type species Sphincterodiplostomum musculosum has a unique, dorsal, tubular invagination in the opisthosoma with a muscular sphincter. Whereas larvae of S. musculosum are relatively commonly reported in Neotropical fish helminth surveys, adult specimens from birds are rarely collected. Prior to our study, no DNA sequence data for S. musculosum were available. Our molecular and morphological study of mature and immature adult Sphincterodiplostomum specimens from three species of birds and one species of crocodilian revealed the presence of at least two species of Sphincterodiplostomum in the neotropics. We provide the first molecular phylogeny of the Diplostomoidea that includes Sphincterodiplostomum. In addition, this is the first record of S. musculosum from caimans, along with the first record of fully mature adult S. musculosum from green kingfisher Chloroceryle americana. The new species of Sphincterodiplostomum (Sphincterodiplostomum joaopinhoi n. sp.) can be morphologically distinguished from S. musculosum based on the anterior extent of vitelline follicles, narrower prosoma, substantially smaller holdfast organ and structure of tegumental spines. Our data revealed 0.7% interspecific divergence in 28S and 10.6-11.7% divergence in cox1 sequences between the two Sphincterodiplostomum species.</t>
  </si>
  <si>
    <t>Bartosova-Sojkova, Pavla; Kyslik, Jiri; Alama-Bermejo, Gema; Hartigan, Ashlie; Atkinson, Stephen D.; Bartholomew, Jerri L.; Picard-Sanchez, Amparo; Palenzuela, Oswaldo; Faber, Marc Nicolas; Holland, Jason W.; Holzer, Astrid S.</t>
  </si>
  <si>
    <t>Evolutionary Analysis of Cystatins of Early-Emerging Metazoans Reveals a Novel Subtype in Parasitic Cnidarians</t>
  </si>
  <si>
    <t>cysteine protease inhibitor; stefin; signal peptide; parasite; phylogenetic analysis; diversification; protein structure</t>
  </si>
  <si>
    <t>Simple Summary Cysteine protease inhibitors (cystatins) are molecules that play key protective roles in protein degradation and are involved in the immunomodulation of host responses to parasites. Little is known about the cystatin gene repertoire, evolution, and lineage-specific adaptations of early-emerging metazoans. Using bioinformatics searches, we identified orthologues of cystatins in basal animal lineages including free-living and parasite taxa. We aimed to explore whether their cystatin gene repertoire and evolution follow similar patterns recognized for derived metazoans and whether the modifications are linked to the organism's life history. We revealed that cysteine protease inhibitors from early-emerging animal groups are highly diverse, with modifications in gene organization and protein architecture. A new subtype of cystatins was discovered in the parasitic cnidarians, the Myxozoa, which has so far been only reported for a group of derived animals: trematode flukes. We set out hypotheses to describe the driving forces for the origins of this unique cystatin subtype and propose evolutionary scenarios elucidating the current existence of cystatins in the Metazoa, especially in their early-emerging lineages. Our research identified molecules for which future functional studies may help to identify their roles in host-parasite interactions and for the parasite itself. The evolutionary aspects of cystatins are greatly underexplored in early-emerging metazoans. Thus, we surveyed the gene organization, protein architecture, and phylogeny of cystatin homologues mined from 110 genomes and the transcriptomes of 58 basal metazoan species, encompassing free-living and parasite taxa of Porifera, Placozoa, Cnidaria (including Myxozoa), and Ctenophora. We found that the cystatin gene repertoire significantly differs among phyla, with stefins present in most of the investigated lineages but with type 2 cystatins missing in several basal metazoan groups. Similar to liver and intestinal flukes, myxozoan parasites possess atypical stefins with chimeric structure that combine motifs of classical stefins and type 2 cystatins. Other early metazoan taxa regardless of lifestyle have only the classical representation of cystatins and lack multi-domain ones. Our comprehensive phylogenetic analyses revealed that stefins and type 2 cystatins clustered into taxonomically defined clades with multiple independent paralogous groups, which probably arose due to gene duplications. The stefin clade split between the subclades of classical stefins and the atypical stefins of myxozoans and flukes. Atypical stefins represent key evolutionary innovations of the two parasite groups for which their origin might have been linked with ancestral gene chimerization, obligate parasitism, life cycle complexity, genome reduction, and host immunity.</t>
  </si>
  <si>
    <t>Chai, Jong-Yil; Sohn, Woon-Mok; Cho, Jaeeun; Jung, Bong-Kwang; Chang, Taehee; Lee, Keon Hoon; Khieu, Virak; Huy, Rekol</t>
  </si>
  <si>
    <t>Echinostoma mekongi: Discovery of Its Metacercarial Stage in Snails, Filopaludina martensi cambodjensis, in Pursat Province, Cambodia</t>
  </si>
  <si>
    <t>Echinostoma mekongi; metacercaria; Filopaludina martensi cambodjensis snail; Pursat Province; Cambodia</t>
  </si>
  <si>
    <t>REVOLUTUM; DIGENEA</t>
  </si>
  <si>
    <t>Echinostoma mekongi was reported as a new species in 2020 based on specimens collected from humans in Kratie and Takeo Province, Cambodia. In the present study, its metacercarial stage has been discovered in Filopaludina martensi cambodjensis snails purchased from a local market nearby the Tonle Sap Lake, Pursat Province, Cambodia. The metacercariae were fed orally to an experimental hamster, and adult flukes were recovered at day 20 post-infection. They were morphologically examined using light and scanning electron microscopes and molecularly analyzed by sequencing of their mitochondrial cox1 and nad1 genes. A total of 115 metacercariae (1-8 per snail) were detected in 60 (60.0%) out of 100 Filopaludina snails examined. The metacercariae were round, 174 mu m in average diameter (163-190 mu m in range), having a thin cyst wall, a head collar armed with 37 collar spines, and characteristic excretory granules. The adult flukes were elongated, ventrally curved, 7.3 (6.4-8.2)x 1.4 (1.1-1.7) mm in size, and equipped with 37 collar spines on the head collar (dorsal spines in 2 alternating rows), being consistent with E. mekongi. In phylogenetic analyses, the adult flukes showed 99.0-100% homology based on cox) sequences and 98.9-99.7% homology based on nad1 sequences with E. mekongi. The results evidenced that F. martensi cambodjensis snails act as the second intermediate host of E. mekongi, and hamsters can be used as a suitable experimental definitive host. As local people favor to eat undercooked snails, these snails seem to be an important source of human infection with E. mekongi in Cambodia.</t>
  </si>
  <si>
    <t>Tsuchida, Karin; Flores, Veronica; Viozzi, Gustavo; Rauque, Carlos; Urabe, Misako</t>
  </si>
  <si>
    <t>Hemiuroidean trematodes from freshwater Patagonian fishes: description of a new species, distribution and molecular phylogeny</t>
  </si>
  <si>
    <t>Hemiuroidea; Freshwater fish; 28S rDNA; COI; Argentina</t>
  </si>
  <si>
    <t>TAXONOMIC STATUS; DIGENEA; PARASITES; PLATYHELMINTHES; MODEL</t>
  </si>
  <si>
    <t>A new trematode species, Derogenes lacustris Tsuchida, Flores, Viozzi, Rauque et Urabe n. sp. (Derogenidae: Derogeninae), from freshwater fishes is described using morphological and molecular approaches in Argentinean Patagonia. D. lacustris is the most common hemiuroidean species in the Limay River basin and parasitizes almost all the native and introduced Patagonian freshwater fish. This new species could be considered as the unique freshwater species in the genus Derogenes Nicoll, 1910. Another hemiuroidean species, Thometrema patagonica Szidat (Archiev Hydrobiol 51: 542-577, 1956) Lunaschi et Drago 2000 (Derogenidae: Halipeginae), is found from Percichthys trucha (Perciformes) in the Neuquen River basin. Its diagnosis and molecular data are provided by the present study. In the molecular analysis of the Patagonian hemiuroideans, T. patagonica composes a group with halipeginean species in the phylogenetic tree of 28S rDNA sequences, while D. lacustris is not included in the same group. D. lacustris also shows low intraspecific variation in COI sequences regardless of the localities or host species.</t>
  </si>
  <si>
    <t>Rosa-Casillas, Mariela; Mendez de Jesus, Paola; Vicente Rodriguez, Laura C.; Habib, Mohamed R.; Croll, Roger P.; Miller, Mark W.</t>
  </si>
  <si>
    <t>Identification and localization of a gonadotropin-releasing hormone-related neuropeptide in Biomphalaria, an intermediate host for schistosomiasis</t>
  </si>
  <si>
    <t>Biomphalaria alexandrina; Biomphalaria glabrata; pond snail; pulmonate mollusk; Schistosoma mansoni</t>
  </si>
  <si>
    <t>EGG-LAYING BEHAVIOR; HYDROXYLASE-LIKE IMMUNOREACTIVITY; CENTRAL-NERVOUS-SYSTEM; NEUROENDOCRINE CONTROL; LYMNAEA-STAGNALIS; GENE-EXPRESSION; POND SNAIL; GNRH; GLABRATA; TRANSCRIPTOME</t>
  </si>
  <si>
    <t>Freshwater snails of the genus Biomphalaria serve as obligatory hosts for the digenetic trematode Schistosoma mansoni, the causative agent for the most widespread form of intestinal schistosomiasis. Within Biomphalaria, S. mansoni larvae multiply and transform into the cercariae form that can infect humans. Trematode development and proliferation is thought to be facilitated by modifications of host behavior and physiological processes, including a reduction of reproduction known as parasitic castration. As neuropeptides participate in the control of reproduction across phylogeny, a neural transcriptomics approach was undertaken to identify peptides that could regulate Biomphalaria reproductive physiology. The present study identified a transcript in Biomphalaria alexandrina that encodes a peptide belonging to the gonadotropin-releasing hormone (GnRH) superfamily. The precursor and the predicted mature peptide, pQIHFTPDWGNN-NH2 (designated Biom-GnRH), share features with peptides identified in other molluscan species, including panpulmonates, opisthobranchs, and cephalopods. An antibody generated against Biom-GnRH labeled neurons in the cerebral, pedal, and visceral ganglia of Biomphalaria glabrata. GnRH-like immunoreactive fiber systems projected to all central ganglia. In the periphery, immunoreactive material was detected in the ovotestis, oviduct, albumen gland, and nidamental gland. As these structures serve crucial roles in the production, transport, nourishment, and encapsulation of eggs, disruption of the GnRH system of Biomphalaria could contribute to reduced reproductive activity in infected snails.</t>
  </si>
  <si>
    <t>J. Comp. Neurol.</t>
  </si>
  <si>
    <t>Zajac, Natalia; Zoller, Stefan; Seppala, Katri; Moi, David; Dessimoz, Christophe; Jokela, Jukka; Hartikainen, Hanna; Glover, Natasha</t>
  </si>
  <si>
    <t>Gene Duplication and Gain in the Trematode Atriophallophorus winterbourni Contributes to Adaptation to Parasitism</t>
  </si>
  <si>
    <t>comparative genomics; evolution; phylogeny; selection</t>
  </si>
  <si>
    <t>FRESH-WATER SNAIL; EVOLUTIONARY RELATIONSHIPS; INTRACELLULAR PARASITES; QUALITY-CONTROL; GENOME; PROTEINS; DATABASE; MODEL; SCHISTOSOMES; MAINTENANCE</t>
  </si>
  <si>
    <t>Gene duplications and novel genes have been shown to play a major role in helminth adaptation to a parasitic lifestyle because they provide the novelty necessary for adaptation to a changing environment, such as living in multiple hosts. Here we present the de novo sequenced and annotated genome of the parasitic trematode Atriophallophorus winterbourni and its comparative genomic analysis to other major parasitic trematodes. First, we reconstructed the species phylogeny, and dated the split of A. winterbourni from the Opisthorchiata suborder to approximately 237.4 Ma (+/- 120.4 Myr). We then addressed the question of which expanded gene families and gained genes are potentially involved in adaptation to parasitism. To do this, we used hierarchical orthologous groups to reconstruct three ancestral genomes on the phylogeny leading to A. winterbourni and performed a GO(GeneOntology) enrichment analysis of the gene composition of each ancestral genome, allowing us to characterize the subsequent genomic changes. Out of the 11,499 genes in the A. winterbourni genome, as much as 24% have arisen through duplication events since the speciation of A. winterbourni from the Opisthorchiata, and as much as 31.9% appear to be novel, that is, newly acquired. We found 13 gene families in A. winterbourni to have had more than ten genes arising through these recent duplications; all of which have functions potentially relating to host behavioral manipulation, host tissue penetration, and hiding from host immunity through antigen presentation. We identified several families with genes evolving under positive selection. Our results provide a valuable resource for future studies on the genomic basis of adaptation to parasitism and point to specific candidate genes putatively involved in antagonistic host-parasite adaptation.</t>
  </si>
  <si>
    <t>Genome Biol. Evol.</t>
  </si>
  <si>
    <t>Suleman; Muhammad, Nehaz; Khan, Mian Sayed; Tkach, Vasyl V.; Ullah, Hanif; Ehsan, Muhammad; Ma, Jun; Zhu, Xing-Quan</t>
  </si>
  <si>
    <t>Mitochondrial genomes of two eucotylids as the first representatives from the superfamily Microphalloidea (Trematoda) and phylogenetic implications</t>
  </si>
  <si>
    <t>Microphalloidea; Eucotylidae; Mitochondrial genomes; Nucleotide diversity; Molecular phylogeny</t>
  </si>
  <si>
    <t>COMPARATIVE MITOGENOMICS; DIGENEA; PLATYHELMINTHES; SEQUENCE; GENUS; ECHINOSTOMA; INFERENCE; FASCIOLA; SUPPORTS; REGION</t>
  </si>
  <si>
    <t>Background: The Eucotylidae Cohn, 1904 (Superfamily: Microphalloidea), is a family of digeneans parasitic in kidneys of birds as adults. The group is characterized by the high level of morphological similarities among genera and unclear systematic value of morphological characters traditionally used for their differentiation. In the present study, we sequenced the complete or nearly complete mitogenomes (mt genome) of two eucotylids representing the genera Tamerlania (T. zarudnyi) and Tanaisia (Tanaisia sp.). They represent the first sequenced mt genomes of any member of the superfamily Microphalloidea. Methods: A comparative mitogenomic analysis of the two newly sequenced eucotylids was conducted for the investigation of mitochondrial gene arrangement, contents and genetic distance. Phylogenetic position of the family Eucotylidae within the order Plagiorchiida was examined using nucleotide sequences of mitochondrial protein-coding genes (PCGs) plus RNAs using maximum likelihood (ML) and Bayesian inference (BI) methods. BI phylogeny based on concatenated amino acids sequences of PCGs was also conducted to determine possible effects of silent mutations. Results: The complete mt genome of T. zarudnyi was 16,188 bp and the nearly complete mt genome of Tanaisia sp. was 13,953 bp in length. A long string of additional amino acids (about 123 aa) at the 5 ' end of the cox1 gene in both studied eucotylid mt genomes has resulted in the cox1 gene of eucotylids being longer than in all previously sequenced digeneans. The rrnL gene was also longer than previously reported in any digenean mitogenome sequenced so far. The T psi C and DHU loops of the tRNAs varied greatly between the two eucotylids while the anticodon loop was highly conserved. Phylogenetic analyses based on mtDNA nucleotide and amino acids sequences (as a separate set) positioned eucotylids as a sister group to all remaining members of the order Plagiorchiida. Both ML and BI phylogenies revealed the paraphyletic nature of the superfamily Gorgoderoidea and the suborder Xiphidiata. Conclusions: The average sequence identity, combined nucleotide diversity and Kimura-2 parameter distances between the two eucotylid mitogenomes demonstrated that atp6, nad5, nad4L and nad6 genes are better markers than the traditionally used cox1 or nad1 for the species differentiation and population-level studies of eucotylids because of their higher variability. The position of the Dicrocoeliidae and Eucotylidae outside the clade uniting other xiphidiatan trematodes strengthened the argument for the need for re-evaluation of the taxonomic content of the Xiphidiata.</t>
  </si>
  <si>
    <t>Saijuntha, Weerachai; Tantrawatpan, Chairat; Agatsuma, Takeshi; Rajapakse, R. P. V. Jayanthe; Karunathilake, K. J. K.; Pilap, Warayutt; Tawong, Wittaya; Petney, Trevor N.; Andrews, Ross H.</t>
  </si>
  <si>
    <t>Phylogeographic genetic variation of Indoplanorbis exustus (Deshayes, 1834) (Gastropoda: Planorbidae) in South and Southeast Asia</t>
  </si>
  <si>
    <t>Planorbids; Intermediate host; Genetic structure; Species complex; Mitochondrial DNA</t>
  </si>
  <si>
    <t>SCHISTOSOME; PHYLOGENY; EVOLUTION</t>
  </si>
  <si>
    <t>The freshwater snail Indoplanorbis exustus play an important role as the sole intermediate host of several medically- and economically-important trematodes, especially zoonotic schistosomes and echinostomes, which can infect and cause diseases in livestock and people. This study aims to explore the mitochondrial cytochrome c oxidase subunit 1 sequence variation of I. exustus collected from new geographical areas; 459 specimens of I. exustus were collected from 43 localities in South and Southeast Asia. The 42 haplotypes (Ie1 - Ie42) we detected were classified into haplogroups I - V. Phylogenetic analyses revealed five major clades, A - E, in concordance with all previous studies. Clade E contained two subclades, E1 (haplogroup I) and E2 (haplogroup II). The most widespread genetic group was subclade E1. Clade A, clade B (haplogroup V), and clade C (haplogroup IV) were found only in South Asia, whereas clade D (haplogroup III) was specifically found in Southeast Asia. In Thailand, I. exustus showed high genetic divergence with 21 haplotypes. Several isolates showed significant genetic differences from others with unique haplotype(s). Hence, we confidently conclude our findings support all previous studies that I. exustus is a species complex with at least four major lineages and five haplogroups. Our additional analyses of 35 samples from Sri Lanka showed these were indeed an independent genetic group as previously found, but they can now be classified as a unique group forming subclade E2 (haplogroup II) of I. exustus sensu lato.</t>
  </si>
  <si>
    <t>One Health</t>
  </si>
  <si>
    <t>Ashrafi, Keyhan; Sharifdini, Meysam; Darjani, Abbas; Brant, Sara V.</t>
  </si>
  <si>
    <t>Migratory routes, domesticated birds and cercarial dermatitis: the distribution of Trichobilharzia franki in Northern Iran</t>
  </si>
  <si>
    <t>Trichobilharzia franki; Iran; Anas platyrhynchos domesticus; Cercarial dermatitis</t>
  </si>
  <si>
    <t>AVIAN SCHISTOSOMES; TREMATODA SCHISTOSOMATIDAE; SPECIES IDENTIFICATION; MOLECULAR DIVERSITY; MAZANDARAN PROVINCE; INTERMEDIATE HOSTS; RADIX-AURICULARIA; LYMNAEA-STAGNALIS; PHYLOGENY; DIGENEA</t>
  </si>
  <si>
    <t>Background: One of the major migration routes for birds going between Europe and Asia is the Black Sea-Mediterranean route that converges on the Volga Delta, continuing into the area of the Caspian Sea. Cercarial dermatitis is a disorder in humans caused by schistosome trematodes that use aquatic birds and snails as hosts and is prevalent in areas of aquaculture in Northern Iran. Before the disorder can be addressed, it is necessary to determine the etiological agents and their host species. This study aimed to document whether domestic mallards are reservoir hosts and if so, to characterize the species of schistosomes. Previous work has shown that domestic mallards are reservoir hosts for a nasal schistosome. Results: In 32 of 45 domestic mallards (Anas platyrhynchos domesticus) (71.1%), the schistosome Trichobilharzia franki, previously reported only from Europe, was found in visceral veins. Morphological and molecular phylogenetic analysis confirmed the species designation. These findings extend the range of T. franki from Europe to Eurasia. Conclusion: The occurrence of cercarial dermatitis in Iran is high in areas of aquaculture. Previous studies in the area have shown that domestic mallards are reservoir hosts of T. regenti, a nasal schistosome and T. franki, as shown in this study. The genetic results support the conclusion that populations of T. franki from Iran are not differentiated from populations in Europe. Therefore, the schistosomes are distributed with their migratory duck hosts, maintaining the gene flow across populations with compatible snail hosts in Iran.</t>
  </si>
  <si>
    <t>Pyrka, Ewa; Kanarek, Gerard; Zalesny, Grzegorz; Hildebrand, Joanna</t>
  </si>
  <si>
    <t>Leeches as the intermediate host for strigeid trematodes: genetic diversity and taxonomy of the genera Australapatemon Sudarikov, 1959 and Cotylurus Szidat, 1928</t>
  </si>
  <si>
    <t>Strigeidae; Leeches; Metacercariae; Australapatemon; Cotylurus</t>
  </si>
  <si>
    <t>LIFE-CYCLE; CERCARIAE TREMATODA; DIGENEA STRIGEIDAE; APATEMON SZIDAT; METACERCARIAE; GENUS; NUCLEAR; IDENTIFICATION; ANSERIFORMES; COMMUNITIES</t>
  </si>
  <si>
    <t>Background: Leeches (Hirudinida) play a significant role as intermediate hosts in the circulation of trematodes in the aquatic environment. However, species richness and the molecular diversity and phylogeny of larval stages of strigeid trematodes (tetracotyle) occurring in this group of aquatic invertebrates remain poorly understood. Here, we report our use of recently obtained sequences of several molecular markers to analyse some aspects of the ecology, taxonomy and phylogeny of the genera Australapatemon and Cotylurus, which utilise leeches as intermediate hosts. Methods: From April 2017 to September 2018, 153 leeches were collected from several sampling stations in small rivers with slow-flowing waters and related drainage canals located in three regions of Poland. The distinctive forms of tetracotyle metacercariae collected from leeches supplemented with adult Strigeidae specimens sampled from a wide range of water birds were analysed using the 28S rDNA partial gene, the second internal transcribed spacer region (ITS2) region and the cytochrome c oxidase (COI) fragment. Results: Among investigated leeches, metacercariae of the tetracotyle type were detected in the parenchyma and musculature of 62 specimens (prevalence 40.5%) with a mean intensity reaching 19.9 individuals. The taxonomic generic affiliation of metacercariae derived from the leeches revealed the occurrence of two strigeid genera: Australapatemon Sudarikov, 1959 and Cotylurus Szidat, 1928. Phylogenetic reconstructions based on the partial 28S rRNA gene, ITS2 region and partial COI gene confirmed the separation of the Australapatemon and Cotylurus clades. Taking currently available molecular data and our results into consideration, recently sequenced tetracotyle of Australapatemon represents most probably Au. minor; however, unclear phylogenetic relationships between Au. burti and Au. minor reduce the reliability of this conclusion. On the other hand, on the basis of the obtained sequences, supplemented with previously published data, the metacercariae of Cotylurus detected in leeches were identified as two species: C. strigeoides Dubois, 1958 and C. syrius Dubois, 1934. This is the first record of C. syrius from the intermediate host. Conclusions: The results of this study suggest the separation of ecological niches and life cycles between C. cornutus (Rudolphi, 1808) and C. strigeoides/C. syrius, with potential serious evolutionary consequences for a wide range of host-parasite relationships. Moreover, phylogenetic analyses corroborated the polyphyletic character of C. syrius, the unclear status of C. cornutus and the separate position of Cotylurus raabei Bezubik, 1958 within Cotylurus. The data demonstrate the inconsistent taxonomic status of the sequenced tetracotyle of Australapatemon, resulting, in our opinion, from the limited availability of fully reliable, comparative sequences of related taxa in GenBank.</t>
  </si>
  <si>
    <t>Nguyen, Phuong Thi Xuan; Van Hoang, Hien; Dinh, Huyen Thi Khanh; Dorny, Pierre; Losson, Bertrand; Bui, Dung Thi; Lempereur, Laetitia</t>
  </si>
  <si>
    <t>Insights on foodborne zoonotic trematodes in freshwater snails in North and Central Vietnam</t>
  </si>
  <si>
    <t>Foodborne zoonotic trematode; Cercaria; Clonorchis sinensis; Intestinal fluke; Freshwater snails; Vietnam</t>
  </si>
  <si>
    <t>NAM DINH PROVINCE; CLONORCHIS-SINENSIS; INTERMEDIATE HOSTS; FASCIOLA-GIGANTICA; OPISTHORCHIS-VIVERRINI; MOLECULAR CONFIRMATION; CERCARIAL EMERGENCE; INTESTINAL FLUKES; FISH; INFECTION</t>
  </si>
  <si>
    <t>Foodborne zoonotic trematode (FZT) infections are common neglected tropical diseases in Southeast Asia. Their complicated life cycles involve freshwater snails as intermediate hosts. A cross-sectional study was conducted in Yen Bai and Thanh Hoa provinces in North and Central Vietnam, to investigate the diversity of cercariae of potential FZT and to construct the phylogenetic relationship of trematode cercariae based on the Internal Transcribed Spacer 2 (ITS2) region. Among 17 snail species collected from various habitats, 13 were infected by 10 cercarial groups among which parapleurolophocercous, pleurolophocercous, and echinostome cercariae were of zoonotic importance. The monophyletic tree separated cercarial sequences into different groups following the description of the cercariae families in which Haplorchidae, Opisthorchiidae, Echinochasmidae, and Echinostomatidae are important families of FZT. The overall prevalence was different among snail species and habitats and showed a seasonal trend. Parapleurolophocercous and echinostome cercariae emerged as the most common cercariae in snails in Yen Bai, while monostome, echinostome, and megalura cercariae were most common in Thanh Hoa. Using a molecular approach, we identified Parafossarulus striatulus as the first intermediate snail host of Clonorchis sinensis in Thac Ba Lake. Melanoides tuberculata and Bithynia fuchsiana were we identified preferred intermediate snail hosts of a diverse range of trematode species including intestinal flukes (i.e., Haplorchis pumilio and Echinochasmus japonicus) in Yen Bai and Thanh Hoa, respectively.</t>
  </si>
  <si>
    <t>Rachprakhon, Phuphitchan; Purivirojkul, Watchariya</t>
  </si>
  <si>
    <t>Very low prevalence of Opisthorchis viverrini s.l. cercariae in Bithynia siamensis siamensis snails from the canal network system in the Bangkok Metropolitan Region, Thailand</t>
  </si>
  <si>
    <t>Prevalence; Cercarial infection; Liver fluke; Digenean larva; Intermediate host; Flowing-water habitat</t>
  </si>
  <si>
    <t>FRESH-WATER SNAILS; RISK-FACTORS; LIVER FLUKE; MOLECULAR-IDENTIFICATION; EMERGENCE PATTERNS; INTERMEDIATE HOST; SENSU-LATO; INFECTION; GONIOMPHALOS; PROVINCE</t>
  </si>
  <si>
    <t>The liver fluke Opisthorchis viverrini s.l. is associated with a long-term public health problem in Thailand. However, O. viverrini s.l. infection in Bithynia snails in the canal network system (CNS) in the Bangkok Metropolitan Region (BMR) has never been assessed. This study aimed to investigate the occurrence of B. siamensis siamensis and the prevalence of O. viverrini s.l. infection in this snail in the CNS in BMR along with morphological examination and molecular analyses on O. viverrini s.l. cercariae. The snails were randomly sampled from the CNS in all BMR areas from January 2018 to July 2019. Snail specimens were identified and examined for digenean infection by shedding and dissection. The cercariae were identified using morphology and molecular methods, including PCR with a species-specific primer and a Bayesian phylogenetic analysis of ITS2 sequences. Bithynia siamensis siamensis was found in almost all sampling localities, with different quantities and detected frequencies. From a total of 7473 B. s. siamensis specimens, O. viverrini s.l. infections were detected in the Northern Bangkok, Muang Nakhon Pathom, Krathum Baen, and Lam Luk Ka areas with an overall prevalence of 0.05% (4/7473) and prevalence of 0.22% (1/455), 0.21% (1/469), 0.40% (1/253), and 0.16% (1/614) in individual localities with positive snails, respectively. This study is the first investigation of digenean infection in the canal network system-type habitat in Thailand and revealed extremely low O. viverrini s.l. prevalence.</t>
  </si>
  <si>
    <t>Achatz, Tyler J.; Chermak, Taylor P.; Martens, Jakson R.; Pulis, Eric E.; Fecchio, Alan; Bell, Jeffrey A.; Greiman, Stephen E.; Cromwell, Kara J.; Brant, Sara V.; Kent, Michael L.; Tkach, Vasyl V.</t>
  </si>
  <si>
    <t>Unravelling the diversity of the Crassiphialinae (Digenea: Diplostomidae) with molecular phylogeny and descriptions of five new species</t>
  </si>
  <si>
    <t>Diplostomidae; Posthodiplostomum; Ornithodiplostomum; Mesoophorodiplostomum; White grub disease; Black spot disease; Molecular phylogeny; New species</t>
  </si>
  <si>
    <t>POSTHODIPLOSTOMUM-MINIMUM; HOST-SPECIFICITY; SPP. DIGENEA; TREMATODES; SYSTEMATICS; STRIGEIDAE; INFECTION; POSITION; REVEALS; POIRIER</t>
  </si>
  <si>
    <t>Crassiphialinae Sudarikov, 1960 is a large subfamily of the Diplostomidae Poirier, 1886 with a complex taxonomic history. It includes a diversity of species parasitic in the intestines of avian and mammalian definitive hosts worldwide. Posthodiplostomum Dubois, 1936 is a large and broadly distributed crassiphialine genus notorious for its association with diseases in their fish second intermediate hosts. In this study, we generated partial 28S rDNA and cytochrome c oxidase subunit 1 (cox1) mtDNA gene sequences of digeneans belonging to seven crassiphialine genera. The 28S sequences were used to study the interrelationships among crassiphialines and their placement among other major diplostomoidean lineages. Our molecular phylogenetic analysis and review of morphology does not support subfamilies currently recognized in the Diplostomidae; therefore, we abandon the current subfamily system of the Diplostomidae. Molecular phylogenetic analyses suggest the synonymy of Posthodiplostomum, Ornithodiplostomum Dubois, 1936 and Mesoophorodiplostomum Dubois, 1936; morphological study of our well-fixed adult specimens and review of literature revealed lack of consistent differences among the three genera. Thus, we synonymize Ornithodiplostomum and Mesoophorodiplostomum with Posthodiplostomum. Our phylogenetic analyses suggest an Old World origin of Posthodiplostomum followed by multiple dispersal events among biogeographic realms. Furthermore, our analyses indicate that the ancestors of these digeneans likely parasitized ardeid definitive hosts. Four new species of Posthodiplostomum collected from birds in the New World as well as one new species of Posthodiplostomoides Williams, 1969 from Uganda are described.</t>
  </si>
  <si>
    <t>It is marine: distinguishing a new species of Catatropis (Digenea: Notocotylidae) from its freshwater twin</t>
  </si>
  <si>
    <t>Catatropis; cercariae; cryptic species; Digenea; life cycle; Notocotylidae; Onoba aculeus; Somateria mollissima</t>
  </si>
  <si>
    <t>N. SP DIGENEA; LIFE-CYCLE; TREMATODA; PLATYHELMINTHES; PHYLOGENIES; GASTROPODA; PARASITES; PATAGONIA; RAT</t>
  </si>
  <si>
    <t>The morphology of sexual adults is the cornerstone of digenean systematics. In addition, life cycle data have always been significant. The integration of these approaches, supplemented with molecular data, has allowed us to detect a new species that many researchers may have previously seen, but not recognized. Sexual adults from common eiders that we found in northern European seas were extremely similar to other notocotylids, but the discovery of their intermediate host, a marine snail, revealed the true nature of this material. Here we describe sexual adults, rediae and cercariae of Catatropis onobae sp. nov. We discuss how 'Catatropis verrucosa' should be regarded, justify designation of the new species C. onobae for our material and explain why it can be considered a cryptic species. The phylogenetic position of C. onobae within Notocotylidae, along with other evidence, highlights the challenges for the taxonomy of the family, for which two major genera appear to be polyphyletic and life cycle data likely undervalued.</t>
  </si>
  <si>
    <t>McAllister, Chris T.; Adcock, Zachary C.; Villamizar-Gomez, Andrea; Jones, Ryan M.; Forstner, Michael R. J.</t>
  </si>
  <si>
    <t>A New Host Record for Clinostomum cf. marginatum (Trematoda: Digenea: Clinostomidae) from the Endemic Salado Salamander, Eurycea chisholmensis (Caudata: Plethodontidae), from the Edwards Plateau, Texas, USA</t>
  </si>
  <si>
    <t>Eurycea chisholmensis; Clinostomum cf. marginatum; Trematoda; Digenea; Clinostomidae; Salado Salamander; Endemism; Edwards Plateau; Texas</t>
  </si>
  <si>
    <t>GEORGETOWN SALAMANDER; COMPLANATUM RUDOLPHI; DNA-SEQUENCES; METACERCARIAE; REDESCRIPTION; MITOCHONDRIAL; POPULATIONS; MOVEMENT; NEOTENES; FISH</t>
  </si>
  <si>
    <t>Macroscopic examination of 622 Salado salamanders, Eurycea chisholmensis Chippindale, Price, Wiens and Hillis, 2000, collected between June 2018 and July 2020 from 3 springs in Williamson County, Texas, U.S.A., revealed the presence of encapsulated metacercariae of Clinostomum cf. marginatum (yellow grub) in 3 (0.5%) hosts. Two of these 3 salamanders were examined and released unharmed per permit requirements, but 1 was found dead, and it harbored 6 total metacercariae, 4 on the head region (including 1 behind the left eye), 1 near the left front leg, and 1 in the tail. Morphological identification of C. cf. marginatum was achieved by comparison to previous accounts. Molecular identification was accomplished by comparing sequence homology and phylogenetic analysis using an 828 base pair partial sequence of the internal transcribed spacer region. This is the first report of any parasite from E. chisholmensis, a federally threatened species.</t>
  </si>
  <si>
    <t>McPhail, Brooke A.; Rudko, Sydney P.; Turnbull, Alyssa; Gordy, Michelle A.; Reimink, Ronald L.; Clyde, Daniel; Froelich, Kelsey; Brant, Sara, V; Hanington, Patrick C.</t>
  </si>
  <si>
    <t>EVIDENCE OF A PUTATIVE NOVEL SPECIES OF AVIAN SCHISTOSOME INFECTING PLANORBELLA TRIVOLVIS</t>
  </si>
  <si>
    <t>Digenean; Planorbella trivolvis; Helisoma trivolvis; Swimmer's itch; Cercarial dermatitis; Schistosomatidae</t>
  </si>
  <si>
    <t>FRESH-WATER GASTROPODS; CERCARIAL DERMATITIS; SWIMMERS ITCH; UNITED-STATES; LIFE-CYCLE; PHYLOGENY; DIGENEA; SNAILS; EPIDEMIOLOGY; TREMATODA</t>
  </si>
  <si>
    <t>Freshwater gastropods of the genera Lymnaea Lamarck, 1799, Physa Draparnaud, 1801, Gyraulus Charpentier, 1837, Radix Montfort, 1810, and Stagnicola Jeffreys, 1830 are considered suitable intermediate hosts for avian schistosomes. A large trematode biodiversity survey performed across 3 yr on 6 lakes in Alberta confirmed 3 already-reported snail hosts for 7 North American avian schistosomes; however, the cytochrome c oxidase subunit 1 (COI) nucleotide sequence from 1 cercarial sample (from a single specimen of Planorbella trivolvis) was distinct from all other COI schistosome sequences. As part of a simultaneous, comparable study of P. trivolvis by us in Michigan, we collected another cercarial type from 6 lakes that was 99% similar (COI) to the aforementioned cercarial type. Phylogenetic analyses of the COI and 28S rDNA genes recovered the former cercaria in a clade of avian schistosomes. In Michigan, the feces of a Canada goose (Branta canadensis Linnaeus, 1758) had a miracidium with an identical COI nucleotide sequence. Preliminary swimmer's itch and cercarial emergence studies were performed to determine if the cercariae could cause swimmer's itch and to study the emergence pattern as compared with species of Trichobilharzia Skrjabin and Zakharow, 1920.</t>
  </si>
  <si>
    <t>Padak, Yusuf; Karakus, Ayse</t>
  </si>
  <si>
    <t>Molecular identification of Paramphistomidae obtained from ruminants in Van province</t>
  </si>
  <si>
    <t>Molecular identification; Paramphistomum spp.; PCR; Van</t>
  </si>
  <si>
    <t>INTERNAL TRANSCRIBED SPACER; TREMATODA; DIGENEA; ITS2; PLATYHELMINTHES; INFECTION; PHYLOGENY; CATTLE; DNA</t>
  </si>
  <si>
    <t>This study was aimed to identify Paramphistomum species from infected ruminants (sheep and cattle) by molecular methods between March 2018 and September 2018 at Van municipality slaughterhouse. In the research, the rDNA ITS-2 gene region of adult Paramphistomums was amplified by PCR method. Amplicons 399 bp long were viewed in agarose gel. As a result of bidirectional sequence analysis made from PCR amplicons, Paramphistomum leydeni and Calicophoron daubneyi species were identifyed. Amplicon sequences were compared by BLAST with reference sequences from Genbank. Phylogenetic tree was created with the Neighbor-Joining method by using the MEGA 7 program. Genotypes obtained from isolates were compared for exact or closest similarities. In conclusion, C. daubneyi, which was previously detected by morphological methods in Turkey, in this study, it was identified for the first time by using molecular methods. Also in this study, P. leydeni was reported for the first time in Turkey.</t>
  </si>
  <si>
    <t>Ank. Univ. Vet. Fak. Derg.</t>
  </si>
  <si>
    <t>Warren, Micah B.; Bakenhaster, Micah D.; Dutton, Haley R.; Ksepka, Steven P.; Bullard, Stephen A.</t>
  </si>
  <si>
    <t>REDESCRIPTION OF THE TYPE SPECIES OF CARDICOLA SHORT, 1953 (DIGENEA: APOROCOTYLIDAE) AND DESCRIPTION OF A NEW CONGENER INFECTING YELLOWEDGE GROUPER, HYPORTHODUS FLAVOLIMBATUS (PERCIFORMES: SERRANIDAE), FROM THE GULF OF MEXICO</t>
  </si>
  <si>
    <t>Taxonomy; Systematics; Fish blood fluke; Type species; Phylogenetics; Morphology; Sparidae; Large subunit ribosomal; 28S; Internal transcribed spacer 2; ITS2</t>
  </si>
  <si>
    <t>Cardicola Short, 1953 is the most speciose aporocotylid genus (35 species) and includes marine and estuarine species of fish blood flukes that infect higher ray-finned fishes (Euteleostei). Several clades within Cardicola are recovered in phylogenetic analyses of the large subunit ribosomal DNA (28S), but morphological synapomorphies for those nucleotide-based clades remain elusive. The type species, Cardicola cardiocola (Manter, 1947) Short, 1953, has not been recollected in 73 yr and the original description was incomplete; making a genus revision challenging because of the ambiguous systematic position of its type species. Herein, we redescribe C. cardiocola by using the holotype (USNM 1337732) and new specimens collected from the type host, jolthead porgy, Calamus bajonado (Sparidae), from nearby the type locality. It differs from its congeners by the combination of having a body that is 5 times longer than wide, an anterior sucker with concentric rows of spines, 2-6 tegumental body spines per row, an esophageal gland that is 22-43% of the esophageal length, a testis that is 3-5 times longer than wide and that fills the intercecal space, a vitelline duct connecting to the anterior aspect of the ootype, an ascending uterus that lacks any coil, a descending uterus yielding a single coil, an obvious cirrus sac separated by constriction from the seminal vesicle, a tegumental protrusion surrounding the terminal end of cirrus sac, and a male genital pore that is posterior to the remainder of the genitalia. We also describe a new congener infecting the heart of yellowedge grouper, Hyporthodus flavolimbatus (Serranidae), from the Gulf of Mexico. It differs from its congeners by the combination of having an anterior sucker that does not extend beyond the anterior body margin, 2-5 tegumental body spines per row, posterior ceca that are 9 times length of the anterior ceca and that lack any coil, a testis that is 3 times longer than wide and that does not fill the intercecal space, an ovary that is &gt;60% of the body width, a vitelline duct that connects to the anterior aspect of the ootype, a uterus that is &gt;10% of the body width and that extends posterior to all genitalia, and a rounded posterior body margin. It is the first species of Cardicola to be described from a grouper (Serranidae). The 28S and internal transcribed spacer 2 phylogenetic analyses recovered the new species as a distinct lineage within the Glade of Cardicola spp.</t>
  </si>
  <si>
    <t>Andrade-Gomez, L.; Garcia-Varela, M.</t>
  </si>
  <si>
    <t>Unexpected morphological and molecular diversity of trematode (Haploporidae: Forticulcitinae) parasites of mullets from the ocean Pacific coasts in Middle America</t>
  </si>
  <si>
    <t>Digenea; Forticulcitinae; Mugil; Nuclear markers; Taxonomy; Middle America</t>
  </si>
  <si>
    <t>MUGIL-CEPHALUS L; DIGENEA HAPLOPORIDAE; REVISION; NICOLL; GENERA; MEXICO</t>
  </si>
  <si>
    <t>Two new genera and four new species from subfamily Forticulcitinae are described from the intestines of white mullet (Mugil curema) and flathead grey mullet (Mugil cephalus) collected in 27 localities across a wide geographical range on Pacific Ocean slopes comprising three countries in Middle America: Mexico, Guatemala and Costa Rica. The new genera Ekuarhuni n. gen. and Overstreetoides n. gen. had to be erected to accommodate two new species, Ekuarhuni papillatum n. sp. and Overstreetoides pacificus n. sp., with unique morphological traits that differentiate them from the two genera described previously. In addition, two new species, Forticulcita minuta n. sp. and Forticulcita isabelae n. sp., were described, which were characterized as exhibiting a small body size (&lt; 1100 mu m long). These new species were classified as the diminutive morphotype, together with three other congeneric species of Forticulcita. Forticulcita minuta n. sp. is distinguished by being the smallest species within the genus (&lt; 305 mu m). Meanwhile, Forticulcita isabelae n. sp. is distinguished by its body size and testis length. In specimens of the four new species, sequencing was performed with two molecular markers, the large subunit (LSU) and the internal transcribed spacer 2 (ITS2) of nuclear rDNA, and the results were compared with other sequences available in GenBank. Phylogenetic analyses performed with the combined dataset of the two nuclear molecular markers (LSU + ITS2) placed all the analysed species within the clade of Forticulcitinae with strong bootstrap support (100%) and a high Bayesian posterior probability (1.0). The four new species showed differences in abundance in their definitive hosts and were widely distributed along the Pacific Ocean coasts of Mexico, Guatemala and Costa Rica, in Middle America.</t>
  </si>
  <si>
    <t>da Silva, Bruno Anderson Fernandes; Dias, Karina Gabriele Alves; da Silva, Reinaldo Jose; Yamada, Fabio Hideki</t>
  </si>
  <si>
    <t>A new species of Wallinia Pearse, 1920 (Digenea: Allocreadiidae), in Astyanax bimaculatus (Linnaeus, 1758) (Characidae) in Northeast Brazil, based on morphology and DNA sequences</t>
  </si>
  <si>
    <t>Freshwater fish; Trematode; 28S rDNA; Molecular phylogeny; Neotropical region</t>
  </si>
  <si>
    <t>CHARACIFORMES; PARANA; RIVER</t>
  </si>
  <si>
    <t>Wallinia caririensis n. sp. is described from the intestine of Astyanax bimaculatus (Linnaeus, 1758) (Characidae) collected in the Batateiras River in the municipality of Crato, Ceara state, Brazil. The description was based on integrative taxonomy approach using DNA sequences from the D1-D3 domains of the 28S rDNA gene. The new species was confirmed through the phylogenetic analysis of the 28S rDNA gene, which showed that Wallinia caririensis n. sp. is a sister taxon of Wallinia brasiliensis (Dias, Muller, Almeida, Silva, Azevedo, Perez-Ponce de Leon, and Abdallah, 2018, and Wallinia anindoi Hernandez-Mena, Pinacho-Pinacho, Garcia-Varela, Mendonza-Garfias, and Perez-Ponce de Leon, 2019), a species which parasitizes Astyanax fasciatus (Cuvier, 1819), A. lacustris (Lucena and Soares, 2016) in Brazil, and A. aeneus (Gunther, 1860) in Mexico, with genetic divergences of 2% and 3%, respectively. The new species can be distinguished morphologically from its congeners by possessing large body size (length and width) and tapered extremity in the posterior end of the body, eyespots are present at the pharynx level, and vitelline follicles reach up to the half distance between the posterior testis and the extremity of the body, by having larger testes distributed in coincident zones (i.e., contiguous) and non-operculated eggs (a conspicuous characteristic in W. brasiliensis). To date, species of this genus have already been described in freshwater fishes from Mexico, Costa Rica, Venezuela, and Southeastern Brazil. The species described in this study consists of the second species parasitizing characids in Brazil, and the first record in Northeastern Brazil. This finding fills a gap and expands the biogeographic distribution of the genus Wallinia in South America.</t>
  </si>
  <si>
    <t>Ebert, Mariana Bertholdi; Fernandez, Mercedes; Valente, Ana Luisa Schifino; Cremer, Marta Jussara; de Castilho, Pedro Volkmer; da Silva, Reinaldo Jose</t>
  </si>
  <si>
    <t>Ascocotyle longa (Digenea: Heterophyidae) infecting dolphins from the Atlantic Ocean</t>
  </si>
  <si>
    <t>Trematoda; Marine mammals; New host; 28S rDNA gene; COI gene</t>
  </si>
  <si>
    <t>YUCATAN PENINSULA; TREMATODES; MEXICO; LOOSS</t>
  </si>
  <si>
    <t>We report for the first time the infection of dolphins with Ascocotyle longa found in the intestines of three different species, Sotalia guianensis, Steno bredanensis, and Tursiops truncatus gephyreus, which were found washed ashore along the southeastern and southern Brazilian coast. The worms were identified based on morphological and molecular data using the 28S rDNA gene and the COI gene. Specimens of A. longa from the pinniped Otaria flavescens were also analyzed. As the first isolation of A. longa from cetaceans, the present study increases the distribution area and range of definitive hosts of this trematode, and provides new molecular data to complement the phylogeny of the group in future studies, thus contributing to the scientific knowledge of this potentially zoonotic parasite.</t>
  </si>
  <si>
    <t>Parker, Alison; David, Andrew A.</t>
  </si>
  <si>
    <t>Genetic Characterization of the Giant Liver Fluke,Fascioloides magna(Platyhelminthes: Fasciolidae) From the Adirondack Region of Northern New York</t>
  </si>
  <si>
    <t>Cox1; Phylogeography; Deer; Parasite</t>
  </si>
  <si>
    <t>FASCIOLOIDES-MAGNA TREMATODA; PARASITE; BIODIVERSITY; BIOGEOGRAPHY; DIVERSITY</t>
  </si>
  <si>
    <t>Purpose The giant liver fluke,Fascioloides magna, is an important parasite of white-tailed deer (Odocoileus virginanus), a commercially important game species in the northeastern United States. However, the parasite has never been genetically characterized from this region and so its genetic interrelationships with other enzootic populations on the continent are unknown. The purpose of this study was to genetically characterizeF. magnafrom the Adirondack region of northern New York (NNY) and determine its relationship with its enzootic cohorts. Methods Flukes were extracted from seven livers ofO. virginanusat three localities in and around the Adirondack Park in northern New York. DNA was extracted from eight individuals using standard procedures, and a 440-bp fragment of the COI gene was amplified using species-specific primers.F. magnasequences generated from a previous phylogeographic study were obtained from the GenBank database and a mtDNA dataset was compiled, aligned, and edited for molecular analyses. Analyses based on eight mtDNA sequences included haplotype network reconstruction, along with hierarchical and pairwise (CYRILLIC CAPITAL LETTER EFST) AMOVA tests. Results F. magnafrom the Adirondacks was found to be most genetically similar to specimens from Minnesota based on shared haplotypes and relatively low genetic differentiation (CYRILLIC CAPITAL LETTER EF(ST =)0.331). East coast enzootic populations exhibited panmixia while their west coast cohorts were genetically distinct. Conclusion Based on the strong genetic similarities betweenF. magnafrom northern New York and Minnesota, we propose that the GLR enzootic range ofF. magnabe extended to encompass the Adirondack region of NNY.</t>
  </si>
  <si>
    <t>Marcogliese, D. J.; Locke, S. A.</t>
  </si>
  <si>
    <t>Infection of Diplostomum spp. in invasive round gobies in the St Lawrence River, Canada</t>
  </si>
  <si>
    <t>Eyeflukes; Neogobius melanostomus; Great Lakes; rivers; invasive species; spillback</t>
  </si>
  <si>
    <t>GOBY NEOGOBIUS-MELANOSTOMUS; FRESH-WATER FISHES; PLATYHELMINTHES DIGENEA; COMMUNITY STRUCTURE; TUBENOSE GOBY; LAKE-MICHIGAN; CLAIR RIVER; GREAT-LAKES; PARASITES; DETERMINANTS</t>
  </si>
  <si>
    <t>The round goby (Neogobius melanostomus) is a successful invader of the Great Lakes-St Lawrence River basin that harbours a number of local parasites. The most common are metacercariae of the genus Diplostomum. Species of Diplostomum are morphologically difficult to distinguish but can be separated using molecular techniques. While a few species have been sequenced from invasive round gobies in this study system, their relative abundance has not been documented. The purpose of this study was to determine the species composition of Diplostomum spp. and their relative abundance in round gobies in the St Lawrence River by sequencing the barcode region of cytochrome c oxidase I. In 2007-2011, Diplostomum huronense (=Diplostomum sp. 1) was the most common, followed in order by Diplostomum indistinctum (=Diplostomum sp. 4) and Diplostomum indistinctum sensu Galazzo, Dayanandan, Marcogliese &amp; McLaughlin (2002). In 2012, the most common species infecting the round goby in the St Lawrence River was D. huronense, followed by D. indistinctum and Diplostomum gavium (=Diplostomum sp. 3). The invasion of the round goby in the St Lawrence River was followed by a decline of Diplostomum spp. in native fishes to low levels, leading to the previously published hypothesis that the presence of the round goby has led to a dilution effect. Herein, it is suggested that despite the low infection levels in the round goby, infections still may lead to spillback, helping to maintain Diplostomum spp. in native fishes, albeit at low levels.</t>
  </si>
  <si>
    <t>Wang, Xu; Zhu, Aiya; Cai, Hongying; Liu, Baixue; Xie, Gang; Jiang, Rui; Zhang, Ji; Xie, Nanzi; Guan, Yayi; Bergquist, Robert; Wang, Zhenghuan; Li, Yang; Wu, Weiping</t>
  </si>
  <si>
    <t>The pathology, phylogeny, and epidemiology of Echinococcus ortleppi (G5 genotype): a new case report of echinococcosis in China</t>
  </si>
  <si>
    <t>Cystic echinococcosis (CE); Echinococcus ortleppi; Human; Non-endemic area; China</t>
  </si>
  <si>
    <t>GRANULOSUS-SENSU-STRICTO; MOLECULAR CHARACTERIZATION; CATTLE STRAIN; TAXONOMY; CANADENSIS; CESTODE; CYSTS</t>
  </si>
  <si>
    <t>Background: Cystic echinococcosis (CE), caused by the larval stage of the complex Echinococcus granulosus sensu lato (s.l.), is a zoonotic parasitic disease with a high social burden in China. E. ortleppi is a species (formerly genotype 5 of E. granulosus s.l.) with unique epidemic areas (tropical areas), transmission patterns (mainly cattle origin), and pathological characteristics (large and small hook lengths) compared to other species that cause CE. A 19-year-old female patient in an area with no history of echinococcosis in Guizhou Province, China, was diagnosed with E. ortleppi infection in 2019. This study is to understand the source of this human E.ortleppi infection. Methods: We performed computer tomography (CT) scans, surgical operation, morphological sectioning, molecular diagnosis, phylogenetic analyses, and epidemiological investigation in Anshun City, Guizhou Province, China in 2019. Results: The patient presented with intermittent distension and pain in the upper abdomen without other abnormal symptoms. Routine blood examination results were normal. However, abdominal CT revealed a fertile cyst with a diameter of approximately 8 cm, uniform density, and a clear boundary, but without an evident cyst wall in the right lobe of the liver. The cyst was fertile, and phylogenetic analyses revealed that the isolates represented a new E. ortleppi genus haplotype. A result of 10-14 years incubation period with indigenous infection was considered available for the case through the epidemiological survey. Conclusions: CE due to E. ortleppi infection can be confused with other diseases causing liver cysts, resulting in misdiagnosis. A transmission chain of E. ortleppi may exist or existed in the past in the previously considered non-endemic areas of echinococcosis in southwestern China.</t>
  </si>
  <si>
    <t>Cestoda</t>
  </si>
  <si>
    <t>?</t>
  </si>
  <si>
    <t>Hamouda, Awatef Hamed; Younis, Abuelhassan Elshazly</t>
  </si>
  <si>
    <t>Characterization of Clinostomum cutaneum and Clinostomum phalacrocoracis in tilapia species of Aswan Governorate, Egypt: A morphological, molecular and histopathological study</t>
  </si>
  <si>
    <t>Clinostomum; histopathology; molecular characterization; morphological description; tilapia species</t>
  </si>
  <si>
    <t>LAKE NASSER; DIGENEA CLINOSTOMIDAE; PHYLOGENETIC ANALYSIS; FISHES; METACERCARIA; PARASITES; STAGE; NILE</t>
  </si>
  <si>
    <t>Clinostomum species are digeneans, and their metacercariae infect both cultured and wild fish worldwide, causing significant economic losses and possibly possessing zoonotic potential; identification of these parasites has proven challenging due to the high degree of similarity and minor differences between different species. To identify them, we used a combination of morphological and molecular methods. Only tilapia species were positive for clinostomatids among 1200 examined fish samples from Aswan Governorate, Egypt (Oreochromis niloticus, Sarotherodon galilaeus, Tilapia zillii, Lates niloticus, Synodontis schall, Synodontis serratus and Hydrocynus forskalii). Clinostomum cutaneum and Clinostomum phalacrocoracis were isolated from cultured O. niloticus with a prevalence of 25% and 11.5%, respectively, and from wild O. niloticus, S. galilaeus and T. zillii with a prevalence of 12.5% and 27.5%, 23% and 33%, and 7.5% and 16.5% respectively. The nuclear ribosomal gene marker (28S rRNA) was amplified using PCR and sequenced, followed by phylogenetic analysis, which revealed that the two species under investigation were very closely related to C. cutaneum and C. phalacrocoracis. The histopathological changes associated with clinostomatid infections are necrosis, tissue damage and immune cell infiltration at the site of infection. C. cutaneum metacercaria was characterized for the first time in Egyptian fish. It was pathogenic to tilapia and caused significant mortality in cultured conditions.</t>
  </si>
  <si>
    <t>Suthar, Jaydipbhai; Al-Jufaili, Sarah; Bray, Rodney A.; Frank, Marcus; Theisen, Stefan; Palm, Harry W.</t>
  </si>
  <si>
    <t>Redescription of Aspidogaster limacoides Diesing, 1834 (Aspidogastrea: Aspidogastridae) from freshwater fishes of northern Germany</t>
  </si>
  <si>
    <t>Trematoda; Taxonomy; Phylogeny; Cyprinidae</t>
  </si>
  <si>
    <t>IJIMAI KAWAMURA; CONCHICOLA TREMATODA; CYPRINUS-CARPIO; PLATYHELMINTHES; PHYLOGENIES</t>
  </si>
  <si>
    <t>Aspidogaster limacoides Diesing, 1834 (Aspidogastridae) is redescribed based on light and scanning electron microscopy of specimens from the stomach and intestine of Abramis brama, Rutilus rutilus and Scardinius erythrophthalmus (Actinopterygii: Cyprinidae). The fishes were sampled during 2018 and 2019 at Lake Tollense in Mecklenburg-Western Pomerania, Germany. The prevalence of A. limacoides was highest in R. rutilus (61.7%) followed by Scardinius erythrophthalmus (7.7%) and A. brama (2.9%), while it was absent in Perca fluviatilis from the same lake. The following structures of A. limacoides are described for the first time: a depression on the ventral side of the neck, variations in the number and the arrangement of alveoli, numerous pits scattered all over the body surface, the presence of a few papillae-like structures posterior lateral to the mouth, the number of marginal organs represented by openings of exocrine multicellular glands as shown in histology and the subterminal position of the excretory pore. These characters can be used to distinguish three species of Aspidogaster, namely, A. ijimai, A. conchicola and A. limacoides, suggesting that SEM is a useful and promising tool in differentiating Aspidogaster species. Comparison of molecular data of the ITS1-5.8S-ITS2 regions showed a 94% similarity to A. limacoides from the European part of Russia. Phylogenetic analysis showed that the present specimens clustered in the same clade with A. limacoides sensu stricto, forming a distinct group to the exclusion of congeners.</t>
  </si>
  <si>
    <t>Shamsi, Shokoofeh; Nuhoglu, Alara; Zhu, Xiaocheng; Barton, Diane P.</t>
  </si>
  <si>
    <t>Genetic characterisation of cercarial stages of Choanocotyle Jue Sue and Platt, 1998 (Digenea: Choanocotylidae) in a native Australian freshwater snail, Isidorella hainesii (Tryon)</t>
  </si>
  <si>
    <t>Zoogeography; Molluscs; Life cycle</t>
  </si>
  <si>
    <t>CHELODINA-RUGOSA PLEURODIRA; LONG-NECKED TURTLE; N.-SP DIGENEA; SP-NOV; PLATYHELMINTHES; MACRODEROIDIDAE; CHELIDAE; TESTUDINES; PARASITES</t>
  </si>
  <si>
    <t>Isidorella hainesii (Tryon, 1866) is a native freshwater snail, belonging to the family Planorbidae, commonly found on aquatic vegetation in south eastern parts of Australia. In the present study, we report natural infection with a species of Choanocotyle Jue Sue and Platt, 1998 (Digenea: Choanocotylidae) parasite in inland Australia for the first time, followed by characterisation of the parasite using both morphological and molecular approaches. Snails (n = 150) were collected from recently drained, natural ponds at a local fish farm located in the Riverina region, New South Wales, Australia. Parasites were subjected to preliminary morphological examination followed by DNA extraction to obtain their ITS-2, 18S and 28S sequences. Based on their sequence data and phylogenetic analyses they were identified as Choanocotyle hobbsi Platt and Tkach, 2003, which has only previously been described from Chelodina oblonga Gray, 1841 (snake-necked turtle) in Western Australia. Previous researchers suggested that in Australia, C. oblonga and its parasite fauna are separated from their eastern counterparts due to formation of impenetrable waterless desert in the country during the late Cretaceous. Our study extends the distribution of Choanocotyle hobbsi from Western Australia to the Murray Darling Basin in New South Wales, however, the definitive host remains unknown in New South Wales.</t>
  </si>
  <si>
    <t>Bunchom, Naruemon; Saijuntha, Weerachai; Pilap, Warayutt; Suksavate, Warong; Vaisusuk, Kotchaphon; Suganuma, Narufumi; Agatsuma, Takeshi; Petney, Trevor N.; Tantrawatpan, Chairat</t>
  </si>
  <si>
    <t>Genetic variation of a freshwater snail Hydrobioides nassa (Gastropoda: Bithyniidae) in Thailand examined by mitochondrial DNA sequences</t>
  </si>
  <si>
    <t>COI; 16S rDNA; Phylogenetic tree; Genetic diversity; Genetic differentiation</t>
  </si>
  <si>
    <t>OPISTHORCHIS-VIVERRINI; SIAMENSIS-GONIOMPHALOS; TREMATODE INFECTION; INTERMEDIATE HOSTS; SENSU-LATO; DIVERSITY; PARASITE; PROVINCE</t>
  </si>
  <si>
    <t>In Thailand, there are at least ten species of freshwater snails of the family Bithyniidae, most of which can act as intermediate hosts of veterinary and medically important parasites. The genetic variation, geographical distribution, and taxonomic status of some species are obscure, including for Hydrobioides nassa. Thus, this study aims to explore the genetic variation and distribution of H. nassa in north, west, and central Thailand. We collected 264 specimens of H. nassa from 46 localities in 16 provinces using mitochondrial cytochrome c oxidase subunit I (COI) and 16S ribosomal DNA sequences to determine variation. Genetic diversity of H. nassa is relatively high, with 65 and 11 haplotypes of COI and 16S rDNA observed, respectively. The phylogenetic tree and haplotype network analyses classified H. nassa into three haplogroups (haplogroup I-III). Haplogroup I and II belonged to clade A, whereas haplogroup III belonged to clade B. Interestingly, haplogroup III or clade B contained the specimens from Yom river basin in Phrae province, which was the most genetically distinct. Thus, this study suggests that H. nassa in Thailand is a complex of phenotypically similar but genetically distinct species.</t>
  </si>
  <si>
    <t>12-13</t>
  </si>
  <si>
    <t>Panzner, Ursula; Boissier, Jerome</t>
  </si>
  <si>
    <t>Natural Intra- and Interclade Human Hybrid Schistosomes in Africa with Considerations on Prevention through Vaccination</t>
  </si>
  <si>
    <t>hybridization; introgression; Schistosoma; immunization; Africa</t>
  </si>
  <si>
    <t>ACID-BINDING PROTEIN; GLUTATHIONE-S-TRANSFERASE; INTROGRESSIVE HYBRIDIZATION; MATING INTERACTIONS; CORSICA FRANCE; HAEMATOBIUM; MANSONI; INTERCALATUM; EVOLUTION; SENEGAL</t>
  </si>
  <si>
    <t>Causal agents of schistosomiasis are dioecious, digenean schistosomes affecting mankind in 76 countries. Preventive measures are manifold but need to be complemented by vaccination for long-term protection; vaccine candidates in advanced pre-clinical/clinical stages include Sm14, Sm-TSP-2/Sm-TSP-2Al(R), Smp80/SchistoShield(R), and Sh28GST/Bilhvax(R). Natural and anthropogenic changes impact on breaking species isolation barriers favoring introgressive hybridization, i.e., allelic exchange among gene pools of sympatric, interbreeding species leading to instant large genetic diversity. Phylogenetic distance matters, thus the less species differ phylogenetically the more likely they hybridize. PubMed and Embase databases were searched for publications limited to hybridale confirmation by mitochondrial cytochrome c oxidase (COX) and/or nuclear ribosomal internal transcribed spacer (ITS). Human schistosomal hybrids are predominantly reported from West Africa with clustering in the Senegal River Basin, and scattering to Europe, Central and Eastern Africa. Noteworthy is the dominance of Schistosoma haematobium interbreeding with human and veterinary species leading due to hybrid vigor to extinction and homogenization as seen for S. guineensis in Cameroon and S. haematobium in Niger, respectively. Heterosis seems to advantage S. haematobium/S. bovis interbreeds with dominant S. haematobium-ITS/S. bovis-COX1 profile to spread from West to East Africa and reoccur in France. S. haematobium/S. mansoni interactions seen among Senegalese and Cote d'Ivoirian children are unexpected due to their high phylogenetic distance. Detecting pure S. bovis and S. bovis/S. curassoni crosses capable of infecting humans observed in Corsica and Cote d'Ivoire, and Niger, respectively, is worrisome. Taken together, species hybridization urges control and preventive measures targeting human and veterinary sectors in line with the One-Health concept to be complemented by vaccination protecting against transmission, infection, and disease recurrence. Functional and structural diversity of naturally occurring human schistosomal hybrids may impact current vaccine candidates requiring further research including natural history studies in endemic areas targeted for clinical trials.</t>
  </si>
  <si>
    <t>Microorganisms</t>
  </si>
  <si>
    <t>Andrade-Gomez, Leopoldo; Gonzalez-Garcia, M. T.; Garcia-Varela, M.</t>
  </si>
  <si>
    <t>Phylogenetic affinities of Forticulcitinae (Haploporidae) parasites of mullet from the Americas, with the description of three new species and notes on the genera and key species</t>
  </si>
  <si>
    <t>Digenea; Americas; Mugil; Mugilidae; LSU; ITS2; Systematics; Phylogeny</t>
  </si>
  <si>
    <t>DIGENEA HAPLOPORIDAE; SEQUENCE ALIGNMENT; MUGILIDAE; ECOLOGY; NICOLL</t>
  </si>
  <si>
    <t>Members of Forticulcitinae Blasco-Costa, Balbuena, Kostadinova &amp; Olson, 2009 include endoparasites of mullet fishes distributed worldwide. Adult specimens were collected from the intestines of white mullet (Mugil curema) and flathead grey mullet (Mugil cephalus) from five localities in the Gulf of Mexico and a single locality in Venezuela. Photogenophores were sequenced for two nuclear molecular markers, the large subunit (LSU) and second internal transcribed spacer (ITS2) of nuclear rDNA. The new sequences were aligned with other sequences downloaded from GenBank. The maximum likelihood and Bayesian inferences were deduced using the combined dataset (LSU + ITS2). The phylogenetic analyses revealed four new lineages belonging to Forticulcitinae. Three new species are described in the present study. Ekuarhuni mexicanusn. sp. can be differentiated from its congeneric species by presenting a longer hermaphroditic sac length (136-180 mu m) and a wider testis (91-123 mu m). Forticulcita macropharyngisn. sp. and Forticulcita venezuelensisn. sp. are the 8th and 9th species described in Forticulcita. Both species belong to the diminutive morphotype of Forticulcita. Forticulcita macropharyngisn. sp. can be morphologically distinguished from the other congeneric species by the presence of a massive and muscular pharynx (46-110 mu m long, 74-106 mu m wide). Forticulcita venezuelensisn. sp. is the second species of the studied genus recorded in South America and can be differentiated from congeneric species by possessing the largest testis (138-201 mu m long, 83-100 mu m wide). Finally, the fourth lineage corresponds to Overstreetoides Andrade-Gomez &amp; Garcia-Varela, 2021; however, few specimens of this lineage were collected, precluding any description of the species. In addition, a key is proposed for differentiating the genera and species of Forticulcitinae.</t>
  </si>
  <si>
    <t>Waki, Tsukasa; Ohari, Yuma; Hayashi, Kei; Moribe, Junji; Matsuo, Kayoko; Takashima, Yasuhiro</t>
  </si>
  <si>
    <t>The first detection of Dicrocoelium chinensis sporocysts from the land snail Aegista vulgivaga in Gifu Prefecture, Japan</t>
  </si>
  <si>
    <t>Aegista vulgivaga; Dicrocoelium chinensis; DNA barcode; first intermediate host; sporocyst</t>
  </si>
  <si>
    <t>CIONELLA-LUBRICA MULLER; INTERMEDIATE HOST; IWATE PREFECTURE; 1899 TREMATODA; 1819 LOOSS; DENDRITICUM; BIOLOGY; RUDOLPHI; PLATYHELMINTHES</t>
  </si>
  <si>
    <t>Trematodes of the genus Dicrocoelium are one of the most common parasites in ruminant animals; however, their life cycles in Japan are unclear. To find the sporocysts of D. chinensis in the natural field, we sampled 269 land snails (14 species) at a location with high level infection of sika deer in Gifu Prefecture, Honshu Island, Japan in autumn between 2017 and 2019. During the sampling period, we found mother sporocysts in the hepatopancreas of Aegista vulgivaga and Cyclophorus herklotsi. DNA barcoding based on the sequences of cytochrome c oxidase subunit 1 showed that the sporocysts from A. vulgivaga belonged to D. chinensis, indicating that this snail has potential as the first intermediate host of D. chinensis at this location.</t>
  </si>
  <si>
    <t>Pantoja, Camila; Scholz, Tomas; Luque, Jose Luis; Perez-Ponce Deleon, Gerardo</t>
  </si>
  <si>
    <t>Molecular and morphological evidence of a new species of Crassicutis Manter 1936 (Digenea), a parasite of cichlids in South America</t>
  </si>
  <si>
    <t>Megaperidae; Cichlidae; Morphology; Phylogenetic analysis; Amazon River basin; DNA</t>
  </si>
  <si>
    <t>A new species of Crassicutis Manter, 1936 (Digenea: Megaperidae) is described from the intestine of Satanoperca jurupari (Cichlidae) in the Amazon River basin, Brazil. The genus Crassicutis currently contains eight species. Crassicutis manteri n. sp. is morphologically very similar to Crassicutis cichlasomae Manter, 1936, a parasite of cichlids reported from Mexico, the Antilles, and Central and South America. Molecular data revealed that C. cichlasomae represents a species complex in Middle American cichlids. The new species can be readily distinguished from C. cichlasomae sensu lato, and the other congeners, by a combination of morphological traits such as a narrow, elongate mouth opening (versus spherical in other species), the tandem position of testes (symmetrical or oblique in most congeners), narrow body widening towards its posterior end (versus widely oval, leaf-like in other species), and short intestinal caeca ending close to the posterior end of the posterior testis (versus reaching more posteriorly in other species). Six novel sequences of 28S rDNA, ITS1, and cox1 were generated for two isolates of the new species. Sequences of the 28S rRNA gene were used to corroborate that Crassicutis is sister taxa of Homalometron Stafford, 1904. Mitochondrial DNA corroborated the distinction of the new species with previously sequenced congeners in Middle American cichlids; the interspecific divergence between the new species and the genetic lineages of C. cichlasomae was very high, varying between 23.7 and 27.2%. Biogeographical implications of our findings are briefly discussed including questionable validity of records of C. cichlasomae from South America.</t>
  </si>
  <si>
    <t>28S ITS1 Cox1</t>
  </si>
  <si>
    <t>Fernandes, Thayane Ferreira; dos Santos, Jeannie Nascimento; de Vasconcelos Melo, Francisco Tiago; Achatz, Tyler J.; Greiman, Stephen E.; Bonilla, Carlos Carrion; Tkach, Vasyl V.</t>
  </si>
  <si>
    <t>Interrelationships of Anenterotrema (Digenea: Dicrocoeliidae) from Neotropical bats (Mammalia: Chiroptera) with description of a new species from Molossus molossus in Brazil</t>
  </si>
  <si>
    <t>Dicrocoeliidae; Anenterotrema; Molecular phylogeny; Bats</t>
  </si>
  <si>
    <t>PHYLOGENY; STUNKARD</t>
  </si>
  <si>
    <t>Anenterotrema is a small genus of dicrocoeliids (Digenea: Dicrocoeliidae) containing 6 species found in Neotropical bats. Members of this genus are characterized by the lack of digestive system organs and, unlike the majority of dicrocoeliids, parasitize the intestine of their definitive hosts. In this study, we have morphologically examined newly collected specimens belonging to four species of Anenterotrema from Brazil, Ecuador, and Panama. Based on the data in original descriptions and our analysis of quality new specimens, we resurrected Anenterotrema freitasi, previously synonymized with A. eduardocaballeroi. We also described a new species of Anenterotrema from Molossus molossus in the Brazilian Amazon. The new species differs from congeners in several morphological features, most prominently in the size and structure of its highly muscular, protuberant ventral sucker. It is also characterized by the lack of the semi-circular thickening of the tegument around the oral sucker typical for some members of the genus. We used partial DNA sequences of the large ribosomal subunit gene (28S) and mitochondrial cytochrome c oxidase subunit 1 gene (cox1) to test the monophyly of Anenterotrema, and study the interrelationships and determine the inter- and intraspecific variation of three Anenterotrema spp. collected from different bat species in Brazil, Ecuador and Panama.</t>
  </si>
  <si>
    <t>Heneberg, P.; Sitko, J.</t>
  </si>
  <si>
    <t>Molecular characterization of European Pygorchis Looss, 1899</t>
  </si>
  <si>
    <t>Cloaca; common tern; grey heron; Philophthalmidae; Pygorchis affixus; Pygorchis alakolensis</t>
  </si>
  <si>
    <t>Adult trematodes of the genus Pygorchis Looss, 1899 (Trematoda: Philophthalmidae) parasitize the cloaca of birds. The genus contains three species, all of which are rarely reported and molecular phylogenetics of which have not been applied. The absence of reference DNA sequences limit studies of their indistinct larval forms. Based on the materials that were obtained from birds of the Czech origin, we performed a molecular characterization of both currently known Pygorchis spp., which are known from the Palearctic, the type species Pygorchis affixus Looss, 1899 and Pygorchis alakolensis Zhatkanbaeva, 1967, and provided morphological description of the examined P. alakolensis specimen. We found that the two species were of similar dimensions; the only difference was in the position of testes and in the extent of vitelline follicles. However, the position of testes in P. affixus was variable, and approximately 10% of examined P. affixus individuals had testes positioned obliquely. The second feature that allows differential diagnostic, the extent of vitelline follicles, was more reproducible as the vitelline follicles of P. affixus did not extend beyond the intestinal caeca, or, in exceptional cases, they extended them at only one side. In the examined P. alakolensis individual, the testes were positioned obliquely, and the vitelline follicles extended beyond the intestinal caeca. We reported P. alakolensis for the first time from Europe; previously, it was known only from Central Asian lakes and rivers. We confirmed the classification of Pygorchis into Philophtalmidae.</t>
  </si>
  <si>
    <t>18S Cox1 ND1</t>
  </si>
  <si>
    <t>Sokolov, Sergey G.; Atopkin, Dmitry M.; Gordeev, Ilya I.</t>
  </si>
  <si>
    <t>Phylogenetic position of the hemiuroid genus Paraccacladium Bray &amp; Gibson, 1977 (Trematoda: Hemiuroidea) and the status of the subfamily Paraccacladiinae Bray &amp; Gibson, 1977</t>
  </si>
  <si>
    <t>Derogenes varicus; Progonus muelleri; center dot Lampritrema miescheri; Paraccacladiidae; Accacoeliidae; Derogenidae</t>
  </si>
  <si>
    <t>In this study we tested the current taxonomic model of the trematode superfamily Hemiuroidea, according to which the genus Paraccacladium belongs to the family Accacoeliidae. We reconstructed the phylogeny of the hemiuroid Clade A using novel 28S rRNA gene sequences of Paraccacladium sp., Derogenes varicus, Progonus muelleri and Lampritrema miescheri as well as data available in GenBank. Based on phylogenetic data, the genus Paraccacladium should be assigned to a separate family, the Paraccacladiidae Bray &amp; Gibson, 1977 stat. nov. The morphological differences between the Paraccacladiidae and the Accacoeliidae are the absence of a uroproct, anteriorly directed diverticula of intestinal caeca, and the position of Mehlis' gland, posterior or postero-lateral to the ovary. Phylogenetic analysis indicates a sister relationship between the Derogenidae and the Sclerodistomidae. It also shows that the Paraccacladiidae, on the one hand, and a group of families, the Accacoeliidae, Hirudinellidae and Syncoeliidae, on the other, share the most recent common ancestor. Our data support the hypothesis that the genus Lampritrema is affiliated to the Hirudinellidae. Genetic divergence between North Atlantic and North Pacific isolates of D. varicus was also determined.</t>
  </si>
  <si>
    <t>Mar. Biol. Res.</t>
  </si>
  <si>
    <t>Lopes, Andre Schultz; Pulido-Murillo, Eduardo Alberto; Lopez-Hernandez, Danimar; de Melo, Alan Lane; Pinto, Hudson Alves</t>
  </si>
  <si>
    <t>First report of Melanoides tuberculata (Mollusca: Thiaridae) harboring a xiphidiocercaria in Brazil: A new parasite introduced in the Americas?</t>
  </si>
  <si>
    <t>Cercariae; Invasive species; Lecithodendriidae; Melanoides tuberculata; Phylogeny; Trematodes</t>
  </si>
  <si>
    <t>SNAIL INTERMEDIATE HOST; TREMATODES; MULLER; FISH; INFECTION; CERCARIAE</t>
  </si>
  <si>
    <t>Xiphidiocercariae were found in the invasive snail Melanoides tuberculata collected during a malacological survey in Cear?a-Mirim, State of Rio Grande do Norte, Northeastern Brazil in November 2018 and submitted to morphological and molecular analyses. The morphology revealed similarities between the larvae here reported for the first time in M. tuberculata from Brazil and other xiphidiocercariae described in thiarid snails from Asia and Africa. Phylogenetic analyses based on 28S and ITS-2 sequences revealed that the larvae correspond to an unidentified species of the family Lecithodendriidae. Aspects related to the morphology and taxonomy of xiphidiocercariae found in M. tuberculata are briefly discussed. It is possible that the parasite here reported is a newly introduced species transmitted by M. tuberculata in the American continent.</t>
  </si>
  <si>
    <t>Pereira Neves Ferreira, Ana Paula; Oliveira Costa, Andreia Luiza; Becattini, Raphael Meira; Neves Diniz Ferreira, Monica Alves; Rezende da Paixao, Hugo Pinto; Coscarelli, Daniel; Dutra Amorim Vidigal, Teofania Helena; Lima, Walter dos Santos; de Jesus Pereira, Cintia Aparecida</t>
  </si>
  <si>
    <t>Integrative taxonomy: combining molecular and morphological characteristics to identify Lymnaea (Galba) cubensis, intermediate host of Fasciola hepatica</t>
  </si>
  <si>
    <t>Intermediate host; Trematoda; COI; ITS-2; morphology</t>
  </si>
  <si>
    <t>MINAS-GERAIS; EVOLUTIONARY GENETICS; LINNAEUS; VECTORS; NEOTROPICA; INFECTION; MOLLUSCA; CATTLE</t>
  </si>
  <si>
    <t>Despite the epidemiological importance of the Lymnaeidae family regarding transmission of Fasciola hepatica, knowledge about the diversity and distribution of these molluscs and the role of each species in the expansion of fasciolosis remains sparse. Classical morphological (n=10) identification was performed in lymneids from Lagoa Santa, a municipality in the state of Minas Gerais, Brazil, along with molecular and phylogenetic analysis (n=05) based on the partial nucleotide sequences of the mitochondrial cytochrome c oxidase subunit I gene (COI mtDNA) and ribosomal internal transcribed spacer II (ITS-2 rDNA). The shell morphology made it possible to distinguish the lymneids of Lagoa Santa from Pseudosuccinea columella. Differences found in the penile complex and prostate shape allowed this species to be distinguished from Galba truncatula. However, the homogeneity of reproductive tract characteristics among Lymnaea (Galba) cubensis, L. viator and L. neotropica confirmed that these characteristics show low taxonomic reliability for identifying cryptic species. Genetic divergence analysis for the COI mtDNA gene and ITS-2 region of rDNA revealed greater similarity to Lymnaea (Galba) cubensis. Thus, correct species differentiation is important for monitoring the epidemiological risk of fasciolosis in the state of Minas Gerais, where cases of the disease have increased over recent years.</t>
  </si>
  <si>
    <t>Sokolov, Sergey G.; Lebedeva, Daria I.; Khasanov, Fuat K.; Gordeev, Ilya I.</t>
  </si>
  <si>
    <t>First Description of the Metacercaria ofNematostrigea serpens serpens(Nitzsch, 1819) (Trematoda, Strigeidae) and Phylogenetic Affiliation ofNematostrigea vietnamiensisZhokhov &amp; Mishina, 2011</t>
  </si>
  <si>
    <t>Channa; Esox; Prodiplostomulum; Crassiphialinae; Karelia; Vietnam; 28S rRNA; cox1</t>
  </si>
  <si>
    <t>DIPLOSTOMOIDEA POIRIER; PLATYHELMINTHES; CLASSIFICATION; POSITION; GENUS</t>
  </si>
  <si>
    <t>Background The genusNematostrigeacomprises trematodes parasitising in fish-eating birds of Europe, Africa, and North America. Their life cycle is unknown. Purpose To provide the first description of metacercariae ofNematostrigea serpens serpens, a nominative subspecies of the type species ofNematostrigea, and to record metacercaria ofNematostrigea vietnamiensis, with molecular data. Methods Encysted metacercariae ofN. serpens serpensandN. vietnamiensiswere collected from fish in Russia and Vietnam, respectively, and were processed, identified, and documented using standard morphological techniques. The28S rRNAgene of metacercariae of both species and thecox1gene of metacercariae an earlier studied adult ofN. serpens serpenswere sequenced and used for phylogenetic analysis. Results Metacercaria ofN. serpens serpenshave a spatulate body with a foliate forebody and a short hindbody, two long lateral rectilinear pseudosuckers, and the holdfast organ with bifurcated anterior and entire posterior external lobes. The analysis of thecox1and28S rRNAgene sequences unequivocally showed the conspecificity of metacercariae and adult stage ofN. serpens serpens. Based on the28S rRNAgene sequence-based phylogenetic analysis, the genusNematostrigeais a sister taxon to the group of strigeid generaCotylurus + Ichthyocotylurus. Morphological and phylogenetic data demonstrated thatN. vietnamiensisdoes not belong to the genusNematostrigeaand is possibly be affiliated with the crassiphialine trematodes. Conclusion This is the first record of metacercariae ofN. serpens serpens.N. vietnamiensis, renamedProdiplostomulum vietnamiensecomb. nov., must be moved to the crassiphialine 'Prodiplostomulum'-type metacercariae group</t>
  </si>
  <si>
    <t>Short communication: New data support phylogeographic patterns in a marine parasite Tristriata anatis (Digenea: Notocotylidae)</t>
  </si>
  <si>
    <t>Digenea; Notocotylidae; Tristriata anatis; two-host life cycle; intraspecific diversity; geographic diversity; phylogeography; population structure; haplotype network; cox1; nadh1</t>
  </si>
  <si>
    <t>POPULATION GENETIC-STRUCTURE; EIDER SOMATERIA-MOLLISSIMA; LIFE-CYCLE; DISPERSAL; COMMUNITIES; ECOLOGY; HISTORY; TRAITS; RANGE</t>
  </si>
  <si>
    <t>Intraspecific diversity in parasites with heteroxenous life cycles is guided by reproduction mode, host vagility and dispersal, transmission features and many other factors. Studies of these factors in Digenea have highlighted several important patterns. However, little is known about intraspecific variation for digeneans in the marine Arctic ecosystems. Here we analyse an extended dataset of partial cox1 and nadh1 sequences for Tristriata anatis (Notocotylidae) and confirm the preliminary findings on its distribution across Eurasia. Haplotypes are not shared between Europe and the North Pacific, suggesting a lack of current connection between these populations. Periwinkle distribution and anatid migration routes are consistent with such a structure of haplotype network. The North Pacific population appears ancestral, with later expansion of T. anatis to the North Atlantic. Here the parasite circulates widely, but the direction of haplotype transfer from the north-east to the south-west is more likely than the opposite. In the eastern Barents Sea, the local transmission hotspot is favoured.</t>
  </si>
  <si>
    <t>Tantrawatpan, Chairat; Saijuntha, Weerachai; Bunchom, Naruemon; Suksavate, Warong; Pilap, Warayutt; Walalite, Tanapipat; Agatsuma, Takeshi; Tawong, Wittaya; Sithithaworn, Paiboon; Andrews, Ross H.; Petney, Trevor N.</t>
  </si>
  <si>
    <t>Genetic structure and geographical variation of Bithynia siamensis goniomphalos sensu lato (Gastropoda: Bithyniidae), the snail intermediate host of Opisthorchis viverrini sensu lato (Digenea: Opisthorchiidae) in the Lower Mekong Basin revealed by mitochondrial DNA sequences</t>
  </si>
  <si>
    <t>Phylogenetic relationships; Genetic diversity; Population genetics; Cholangiocarcinoma; Opisthorchiasis</t>
  </si>
  <si>
    <t>POPULATION-GENETICS; CLONORCHIS; INFECTION; THAILAND; ECOLOGY; FISH</t>
  </si>
  <si>
    <t>The freshwater snail Bithynia siamensis goniomphalos sensu lato is widely distributed in the Lower Mekong Basin where it acts as the first intermediate host of the liver fluke Opisthorchis viverrini, a group 1 carcinogen causing cholangiocarcinoma. This study explores the genetic structure and geographical variation of B. s. goniomphalos from eight previously studied catchments and eight new catchments. These catchments belong to five previously studied catchment systems and one new catchment system (Tonlesap) in the Lower Mekong Basin. Two new catchment systems, Prachin Buri and Bang Pakong from eastern and central Thailand, respectively, were also examined. We collected 289 specimens of B. s. goniomphalos from 15 previously studied localities and 18 new localities in Thailand, Lao PDR (People's Democratic Republic), and Cambodia. The mitochondrial cytochrome c oxidase subunit 1 and 16S ribosomal DNA sequences were used to determine genetic variation. Classification of haplotypes specified 100 at the cox) locus and 15 at the rrnL locus. Comparison between 16 catchment populations found significant genetic differences (Phi(ST)) between all populations. The phylogenetic tree and haplotype network analyses classified B. s. goniomphalos into three evolutionary lineages (lineage Lineage I contained B. s. goniomphalos from the Mekong, Chi, Mun, Prachin Buri and Bang Pakong catchments in Thailand, including the Nam Ngum catchment in Lao PDR. Lineage II contained all specimens from the Tonlesap catchment, whereas lineage Ill contained specimens from the Mekong and Sea Bang Heang catchments in Thailand and Lao PDR, respectively. Interestingly, Bithynia siamensis siamensis was placed between lineages I and II of B. s. goniomphalos. This study supports the hypothesis that B. s. goniomphalos is a species complex containing at least three distinct evolutionary lineages in the Lower Mekong Basin, and that comprehensive molecular genetic analyses need to be conducted to further our understanding of the evolutionary and systematic relationships of these Bithynia snail taxa. (C) 2019 Australian Society for Parasitology. Published by Elsevier Ltd. All rights reserved.</t>
  </si>
  <si>
    <t>Mutsaka-Makuvaza, Masceline Jenipher; Zhou, Xiao-Nong; Tshuma, Cremance; Abe, Eniola; Manasa, Justen; Manyangadze, Tawanda; Allan, Fiona; Chinombe, Nyasha; Webster, Bonnie; Midzi, Nicholas</t>
  </si>
  <si>
    <t>Molecular diversity of Bulinus species in Madziwa area, Shamva district in Zimbabwe: implications for urogenital schistosomiasis transmission</t>
  </si>
  <si>
    <t>Bulinus globosus; Bulinus truncatus; Cox1; Diversity; Phylogenetics; Zimbabwe</t>
  </si>
  <si>
    <t>INTERMEDIATE SNAIL HOSTS; GLOBOSUS GASTROPODA PLANORBIDAE; FRESH-WATER SNAILS; GENUS BULINUS; BIOMPHALARIA-PFEIFFERI; POPULATION-GENETICS; DNA; HAEMATOBIUM; DYNAMICS; PATTERNS</t>
  </si>
  <si>
    <t>Background Bulinus species are freshwater snails that transmit the parasitic trematode Schistosoma haematobium. Despite their importance, the diversity of these intermediate host snails and their evolutionary history is still unclear in Zimbabwe. Bulinus globosus and B. truncatus collected from a urogenital schistosomiasis endemic region in the Madziwa area of Zimbabwe were characterized using molecular methods. Methods Malacological survey sites were mapped and snails were collected from water contact sites in four communities in the Madziwa area, Shamva district for a period of one year, at three-month intervals. Schistosoma haematobium infections in snails were determined by cercarial shedding and the partial mitochondrial cytochrome c oxidase subunit 1 gene (cox1) was used to investigate the phylogeny and genetic variability of the Bulinus spp. collected. Results Among the 1570 Bulinus spp. snails collected, 30 (1.9%) B. globosus were shedding morphologically identified schistosomes. None of the B. truncatus snails were shedding. The mitochondrial cox1 data from 166 and 16 samples for B. globosus and B. truncatus, respectively, showed genetically diverse populations within the two species. Twelve cox1 haplotypes were found from the 166 B. globosus samples and three from the 16 B. truncatus samples with phylogenetic analysis showing that the haplotypes fall into well-supported clusters within their species groups. Both B. truncatus and B. globosus clustered into two distinct lineages. Overall, significant negative values for both Tajima's D statistic and the Fu's Fs statistic were observed for B. globosus and B. truncatus. Conclusions The study provided new insights into the levels of genetic diversity within B. globosus and additional information on B. truncatus collected from a small geographical area in Zimbabwe. Low prevalence levels of infection observed in the snails may reflect the low transmission level of urogenital schistosomiasis in the area. Our results contribute towards the understanding of the distribution and population genetic structure of Bulinus spp. supporting the mapping of the transmission or risk of transmission of urogenital schistosomiasis, particularly in Zimbabwe.</t>
  </si>
  <si>
    <t>Stanic, R.; Mladineo, I</t>
  </si>
  <si>
    <t>Population genetics of a tissue-encysting digenean (Didymosulcus katsuwonicola) and its host, Atlantic bluefin tuna (Thunnus thynnus)</t>
  </si>
  <si>
    <t>GENUS GYRODACTYLUS MONOGENEA; MITOCHONDRIAL-DNA; MOLECULAR PHYLOGENY; PARASITES; DIDYMOZOIDAE; SPECIATION; DIVERSITY; PACIFIC; GROWTH; EXPANSION</t>
  </si>
  <si>
    <t>The faster-evolving nature of haploid mitochondrial genes makes them very useful for intraspecific resolution, especially when pronounced population differences might indicate transitions towards the potential of cryptic speciation. Didymozoidae is a taxonomically complex digenean family, whose members parasitise mostly oceanic pelagic fish, being distributed world-wide from tropical to subtropical areas. A large number of taxa parasitises the Atlantic bluefin tuna (Thunnus thynnus), among which Didymosulcus katsuwonicola is the most prevalent and abundant species. We investigated the level of differentiation between D. katsuwonicola populations sampled from the three different geographic areas; the Adriatic Sea, the Mediterranean Sea, and the Gulf of Mexico, in respect to the genetic diversity and population structure of its host from corresponding areas. Observed differentiation of both the parasite and host populations across sampled areas was supported by their genetic diversity. However, significant levels of cophylogeny was observed only for evolutionary events that occurred between the Adriatic Sea Didymosulcus and bluefin tuna haplotypes. This might have resulted from a sampling bias introduced in the case of the Mediterranean and Mexican populations, or rather the existence of more discrete parasite and host populations in the Adriatic.</t>
  </si>
  <si>
    <t>Bull. Eur. Assoc. Fish Pathol.</t>
  </si>
  <si>
    <t>Li, Y.; Ma, X. X.; Lv, Q. B.; Hu, Y.; Qiu, H. Y.; Chang, Q. C.; Wang, C. R.</t>
  </si>
  <si>
    <t>Characterization of the complete mitochondrial genome sequence of Tracheophilus cymbius (Digenea), the first representative from the family Cyclocoelidae</t>
  </si>
  <si>
    <t>Tracheophilus cymbius; Cyclocoelidae; complete mitochondrial genome; phylogenetic analysis</t>
  </si>
  <si>
    <t>GENE ORGANIZATION; PLATYHELMINTHES; PHYLOGENY; SUPPORTS</t>
  </si>
  <si>
    <t>Tracheophilus cymbius (Trematoda: Cyclocoelidae) is a common tracheal fluke of waterfowl, causing serious loss in the poultry industry. However, taxonomic identification of T. cymbius remains controversial and confused. Mitochondrial (mt) genomes can provide genetic markers for the identification of closely related species. We determined the mt genome of T. cymbius and reconstructed phylogenies with other trematodes. The T. cymbius mt genome is 13,760 bp in size, and contains 12 protein-coding genes (cox 1-3, nad 1-6, nad 4L, cyt b and atp 6), 22 transfer RNA (tRNA) genes, two ribosomal RNA genes and one non-coding region. All are transcribed in the same direction. The A + T content is 62.82%. ATG and TAG are the most common initiation and termination codons, respectively. Phylogenetic analyses of concatenated nucleotide sequences show T. cymbius grouping in suborder Echinostomata, and clustering together, with high statistical support, as a sister taxon with Echinochasmus japonicus (Echinochasmidae), the two forming a distinct branch rooted to the ancestor of all Echinostomatidae and Fasciolidae species. This is the first report of the T. cymbius mt genome, and the first reported mt genome within the family Cyclocoelidae. These data will provide a significant resource of molecular markers for studying the taxonomy, population genetics and systematics of trematodes.</t>
  </si>
  <si>
    <t>Saijuntha, Weerachai; Tantrawatpan, Chairat; Agatsuma, Takeshi; Duenngai, Kunyarat; Sithithaworn, Paiboon; Petney, Trevor N.; Andrews, Ross H.</t>
  </si>
  <si>
    <t>Intron sequence variation of the echinostomes (Trematoda; Echinostomatidae): implications for genetic investigations of the 37 collar-spined,Echinostoma miyagawaiIschii, 1932 andE. revolutum(Froelich, 1802)</t>
  </si>
  <si>
    <t>Genetic variation; Genetic differentiation; Heterozygosity; Intestinal fluke; Indel; Taurocyamine kinase</t>
  </si>
  <si>
    <t>PHYLOGENETIC-RELATIONSHIPS; TAUROCYAMINE KINASE; REVOLUTUM; DNA; THAILAND; PROVINCE; DIGENEA</t>
  </si>
  <si>
    <t>Echinostomes are a diverse group of digenetic trematodes that are difficult to classify by predominantly traditional techniques and contain many cryptic species. Application of contemporary genetic/molecular markers can provide an alternative choice for comprehensive classification or systematic analysis. In this study, we successfully characterized the intron 5 of domain 1 of the taurocyamine kinase gene (TkD1Int5) ofArtyfechinostomum malayanumand the other two species of the 37 collar-spined group,Echinostoma revolutumandEchinostoma miyagawai, whereas TkD1Int5 ofHypoderaeum conoideumcannot be amplified. High levels of nucleotide polymorphism were detected in TkD1Int5 withinE. revolutumandE. miyagawai, but not inA. malayanum. Thus, TkD1Int5 can be potentially used as genetic marker for genetic investigation ofE. miyagawaiandE. revolutum. We therefore used TkD1Int5 to explore genetic variation within and genetic differentiation between 58 samples ofE. miyagawaiand five samples ofE. revolutum. Heterozygosity was observed in 17 and two samples with 16 and three insertion/deletion (indel) patterns inE. miyagawaiandE. revolutum, respectively. Heterozygous samples were then cloned and nucleotide sequence was performed revealing the combined haplotypes in a particular sample. Based on nucleotide variable sites (excluding indels), the 72E. miyagawaiand sevenE. revolutumhaplotypes were subsequently classified. The haplotype network revealed clear genetic differentiation betweenE. miyagawaiandE. revolutumhaplogroups, but no genetic structure correlated with geographical localities was detected. High polymorphism and heterogeneity of the TkD1Int5 sequence found in our study suggest that it can be used in subsequent studies as an alternate independent potential genetic marker to investigate the population genetics, genetic structure, and possible hybridization of the other echinostomes, especially the 37 collar-spined group distributed worldwide.</t>
  </si>
  <si>
    <t>TkD1Int5</t>
  </si>
  <si>
    <t>Kopolrat, Kulthida; Sithithaworn, Paiboon; Kiatsopit, Nadda; Namsanor, Jutamas; Laoprom, Nonglak; Tesana, Smarn; Andrews, Ross H.; Petney, Trevor N.</t>
  </si>
  <si>
    <t>Influence of Water Irrigation Schemes and Seasonality on Transmission Dynamics of Opisthorchis viverrini in the Snail Intermediate Host, Bithynia siamensis goniomphalos in Rice Paddy Fields in Northeast Thailand</t>
  </si>
  <si>
    <t>CERCARIAL EMERGENCE PATTERNS; SENSU-LATO; POPULATION-GENETICS; VIENTIANE PROVINCE; KHON-KAEN; FISH; INFECTION; CHOLANGIOCARCINOMA; DETERMINANTS; SYSTEMATICS</t>
  </si>
  <si>
    <t>Opisthorchis viverrini is a fish-borne zoonotic trematode that causes significant public health problems in Southeast Asia. Its life cycle requires Bithynia snails as the first intermediate hosts, fish, and human and/or carnivore hosts. This study assessed impacts of land use practice for rice cultivation and seasonality on the transmission dynamics of O. viverrini in Bithynia siamensis goniomphalos in rice paddy field habitats. The transmission of O. viverrini cercariae in B. s. goniomphalos was monitored at monthly intervals over a 4-year period from January 2010 to December 2013. From a total of 59,727 snails examined by standard cercarial shedding, the prevalence of O. viverrini was 0.7% (range, 0.0-4.1 %). The prevalence of O. viverrini infection in B. s. goniomphalos varied with the amount of rainfall, with peaks of infection occurring in the cool-dry season, that is, after each rainy season. A shift of peak prevalence from cool-dry to hot-dry season observed in 2013 was associated with the increase in preceding water irrigation to support the production of second annual rice crop. Significant positive correlations were found between the prevalence and intensity of cercarial infection and the size of snails. Our results revealed substantial variation between years so that to have a clear understanding of the population dynamics of this complex system, studies should be conducted over an extended period (&gt; 1 year). Results from this study highlight that water irrigation schemes in rice paddy cultivation and seasonality have a significant effect on the prevalence of O. viverrini in B. s. goniomphalos.</t>
  </si>
  <si>
    <t>Namsanor, Jutamas; Pitaksakulrat, Opal; Kopolrat, Kulthida; Kiatsopit, Nadda; Webster, Bonnie L.; Gower, C. M.; Webster, Joanne P.; Laha, Thewarach; Saijuntha, Weerachai; Laoprom, Nongluk; Andrews, Ross H.; Petney, Trevor N.; Blair, David; Sithithaworn, Paiboon</t>
  </si>
  <si>
    <t>Impact of geography and time on genetic clusters of Opisthorchis viverrini identified by microsatellite and mitochondrial DNA analysis</t>
  </si>
  <si>
    <t>Opisthorchis viverrini; Population structure; Mitochondrial cox1 sequences; Microsatellites; Thailand; Lao PDR</t>
  </si>
  <si>
    <t>IMPORTANT FLUKES TREMATODA; POPULATION-STRUCTURE; LIVER FLUKE; SENSU-LATO; VIENTIANE PROVINCE; NORTHEAST THAILAND; LARVAL STAGES; LAO PDR; PARASITE; INFECTION</t>
  </si>
  <si>
    <t>Infection by the small liver fluke, Opisthorchis viverrini, causes serious public health problems, including cholangiocarcinoma, in Thailand and southeastern Asian countries. Previous studies have reported that O. viverrini represents a species complex with varying levels of genetic differentiation in Thailand and Lao PDR. In this study, we re-examined population genetic structure and genetic diversity of O. viverrini using extensive samples of the parasite collected over 15 years from 12 geographical localities in Thailand and eight localities in Lao PDR. Parasite life-cycle stages of 721 individuals of O. viverrini (91 cercariae, 230 metacercariae and 400 adult worms) were genotyped using 12 microsatellite loci. Metacercariae exhibited genetic diversity comparable with that of experimentally raised adults: metacercariae can therefore be used to represent O. viverrini populations without the need for laboratory definitive hosts. Data obtained from larval as well as adult worms identified two distinct genetic clusters of O. viverrini. Sequences of a portion of the mitochondrial cox1 gene strongly supported the existence of these two clusters. One, the widespread cluster, was found at all sampled sites. The second cluster occurred only in Phang Khon District, Sakon Nakhon Province (SPk), within the Songkram River wetland in Thailand. A striking feature of our data relates to the temporal dynamics of the SPk cluster, which was largely replaced by representatives of the widespread cluster over time. If the SPk cluster is excluded, no marked genetic differences were seen among O. viverrini populations from Thailand and Lao PDR. The underlying causes of the observed population structure and population dynamics of O. viverrini are not known. Crown Copyright (C) 2020 Published by Elsevier Ltd on behalf of Australian Society for Parasitology. All rights reserved.</t>
  </si>
  <si>
    <t>phylogeography LC</t>
  </si>
  <si>
    <t>Repkin, Egor A.; Maltseva, Arina L.; Varfolomeeva, Marina A.; Aianka, Roman, V; Mikhailova, Natalia A.; Granovitch, Andrei, I</t>
  </si>
  <si>
    <t>Genetic and morphological variation of metacercariae of Microphallus piriformes (Trematoda, Microphallidae): Effects of paraxenia and geographic location</t>
  </si>
  <si>
    <t>Microphallus piriformes; Trematoda; Paraxenia; Molecular markers; Geometric morphometrics; Developmental stability</t>
  </si>
  <si>
    <t>LITTORINA-SAXATILIS; MOLECULAR PHYLOGENY; POPULATION-GENETICS; MITOCHONDRIAL-DNA; FASCIOLA-HEPATICA; GENUS LITTORINA; LIFE-CYCLES; CANALIZATION; SEA; VARIABILITY</t>
  </si>
  <si>
    <t>Host organism offers an environment for a parasite, and this environment is heterogenous within the host, variable among individual as well as between the hosts, and changing during the host's lifetime. This heterogeneity may act as a prerequisite for parasite species divergence. Intraspecific variability related to a certain type of heterogeneity may indicate an initial stage of speciation, and thus poses an evolutionary importance. Here we analyzed genetic and morphologic variation of trematode metacercariae of Microphallus piriformes (Trematoda, Microphallidae). Genetic variability of trematodes was assessed from sequences of cytochrome c oxidase subunit 1 (COI) and internal transcribed spacer region (ITS-1). Morphological variation of metacercarial body shape was for the first time analyzed using geometric morphometrics. Parasites from the White Sea and the Barents Sea coasts demonstrated partial genetic divergence (according to COI sequence analysis) and had significantly different body shape. Neither genetic nor morphological variation of metacercariae was related to intermediate host species. We discuss possible causes of the observed genetic divergence of parasite populations in different geographic regions.</t>
  </si>
  <si>
    <t xml:space="preserve">phylogeography </t>
  </si>
  <si>
    <t>Kinkar, Liina; Korhonen, Pasi K.; Wang, Daxi; Zhu, Xing-Quan; Chelomina, Galina N.; Wang, Tao; Hall, Ross S.; Koehler, Anson, V; Harliwong, Ivon; Yang, Bicheng; Fink, J. Lynn; Young, Neil D.; Gasser, Robin B.</t>
  </si>
  <si>
    <t>Marked mitochondrial genetic variation in individuals and populations of the carcinogenic liver fluke Clonorchis sinensis</t>
  </si>
  <si>
    <t>TREMATODA OPISTHORCHIIDAE; NATURAL-POPULATIONS; DNA HETEROPLASMY; SEQUENCE; GENOMES; FERTILIZATION; DIVERSITY; SOFTWARE; CHOLANGIOCARCINOMA; ORGANIZATION</t>
  </si>
  <si>
    <t>Clonorchiasis is a neglected tropical disease caused by the Chinese liver fluke,Clonorchis sinensis, and is often associated with a malignant form of bile duct cancer (cholangiocarcinoma). Although some aspects of the epidemiology of clonorchiasis are understood, little is known about the genetics ofC.sinensispopulations. Here, we conducted a comprehensive genetic exploration ofC.sinensisfrom endemic geographic regions using complete mitochondrial protein gene sets. Genomic DNA samples fromC.sinensisindividuals (n = 183) collected from cats and dogs in China (provinces of Guangdong, Guangxi, Hunan, Heilongjiang and Jilin) as well as from rats infected with metacercariae from cyprinid fish from the Russian Far East (Primorsky Krai region) were deep sequenced using the BGISEQ-500 platform. Informatic analyses of mitochondrial protein gene data sets revealed marked genetic variation withinC.sinensis; significant variation was identified within and among individual worms from distinct geographical locations. No clear affiliation with a particular location or host species was evident, suggesting a high rate of dispersal of the parasite across endemic regions. The present work provides a foundation for future biological, epidemiological and ecological studies using mitochondrial protein gene data sets, which could aid in elucidating associations between particularC.sinensisgenotypes/haplotypes and the pathogenesis or severity of clonorchiasis and its complications (including cholangiocarcinoma) in humans. Author summary Clonorchiasis is an important neglected tropical disease caused by the Chinese liver fluke,Clonorchis sinensis, which can induce malignant bile duct cancer (cholangiocarcinoma). Little precise information is available on the biology, epidemiology and population genetics ofC.sinensis. For this reason, we explored here the genetic composition ofC.sinensispopulations in distinct endemic areas in China and Russia. Using a deep sequencing-informatic approach, we revealed marked mitochondrial genetic variation within and between individuals and populations ofC.sinensis, with no particular affiliation with geographic or host origin. These molecular findings and the methodology established should underpin future genetic studies ofC.sinensiscausing human clonorchiasis and associated complications (cancer) as well as transmission patterns in endemic regions.</t>
  </si>
  <si>
    <t>NGS</t>
  </si>
  <si>
    <t>McAllister, Chris T.; Fayton, Thomas J.; Cloutman, Donald G.; Bursey, Charles R.; Robison, Henry W.; Trauth, Stanley E.; Whipps, Christopher M.</t>
  </si>
  <si>
    <t>Parasites of the Golden Topminnow, Fundulus chrysotus (Cyprinodontiformes: Fundulidae), from Arkansas, USA</t>
  </si>
  <si>
    <t>Arkansas; Oklahoma; Fundulidae; Trematoda; Digenea; Monogenoidea; Cestoda; Acanthocephala; Nematoda; golden topminnow; Fundulus chrysotus</t>
  </si>
  <si>
    <t>EUSTRONGYLIDES-TUBIFEX NEMATODA; LERNAEA-CYPRINACEA LINNAEUS; SALSUGINUS BEVERLEY-BURTON; FRESH-WATER FISHES; EIMERIA-FUNDULI; HELMINTH-PARASITES; N-SP; ACANTHOCEPHALAN PARASITES; BLACKSTRIPE-TOPMINNOW; MOLECULAR PHYLOGENY</t>
  </si>
  <si>
    <t>Between March 2016 and March 2018, 52 golden topminnows, Fundulus chrysotus, were collected in the Arkansas (n = 5), Ouachita (n = 20), Red (n = 21), and St. Francis (n = 6) river drainages of Arkansas and examined for parasites. Twenty-three (44%) were infected/infested, including 1 (2%) with Calyptospora funduli, 4 (8%) with Myxobolus sp., 9 (18%) with Salsuginus sp., 2 (4%) with Homalometron sp., 2 (4%) with metacercaria of Clinostomum marginatum, 4 (8%) with Posthodiplostomum minimum, 5 (10%) with immature Proteocephalus sp., 4 (8%) with larval Eustrongylides sp., 5 (10%) with acanthocephalan cystacanths, 2 (4%) with Leptorhynchoides sp., 1 (2%) with Neoechinorhynchus sp., and 1 (2%) with Lernaea cyprinacea. Six (12%) topminnows harbored multiple infections. We document 4 new host and 3 new distributional records; the Homalometron sp. appears to be new, and the samples of Myxidium likely represent at least 1, if not 2, previously undescribed species, but both require additional specimens for a description.</t>
  </si>
  <si>
    <t>Santos-Bustos, Nataly G.; Violante-Gonzalez, Juan; Monks, Scott; Villalba-Vasquez, Princessa J.; Salas Villalobos, Shirley S.; Acosta-Hernandez, Monserrat S.; Diaz Gallegos, Aldo</t>
  </si>
  <si>
    <t>Interannual and spatial variation in the parasite communities of Pacific sierra Scomberomorus sierra (Jordan et Starks) on Mexico's Pacific coast</t>
  </si>
  <si>
    <t>Marine parasites; predatory fish; tropics; south-central Pacific; Mexico</t>
  </si>
  <si>
    <t>METAZOAN PARASITES; PISCES CARANGIDAE; PERCIFORMES SCOMBRIDAE; SPECIES RICHNESS; BIOLOGICAL TAGS; FISH; DETERMINANTS; ECOLOGY; BAY; INFRACOMMUNITIES</t>
  </si>
  <si>
    <t>The parasite communities of predatory fish can be species rich and diverse, making them effective models for studying the factors influencing temporal and spatial variation in these communities. Over a ten-year period an initial study was done on the metazoan parasite communities of Scomberomorus sierra (Jordan et Starks) from four locations on the south-central Pacific coast of Mexico. Twenty-four metazoan parasite taxa were identified from 674 S. sierra specimens: three species of Monogenea, eight Digenea, one Cestoda, one Acanthocephala, four Nematoda, five Copepoda, and two Isopoda. The parasite communities were characterised by high ectoparasite species richness, with monogeneans and some didymozoid species being numerically dominant. Community structure and species composition varied between locations, seasons and sampling years. Similarity between the component parasite communities was generally low, despite the occurrence of a distinctive set of host-specialist parasites. Interannual or local variations in some biotic and abiotic environmental factors are possible causes of the observed variations in the structure and species composition of the parasite community of S. sierra. Ecological factors were therefore considered to have more influence than phylogenetic aspects (host phylogeny) on parasite community structure.</t>
  </si>
  <si>
    <t>Poddubnaya, Larisa G.; Kuchta, Roman; Scholz, Tomas</t>
  </si>
  <si>
    <t>Ultrastructural patterns of the excretory ducts of basal neodermatan groups (Platyhelminthes) and new protonephridial characters of basal cestodes</t>
  </si>
  <si>
    <t>Neodermata; Excretory system; Ultrastructure; TEM; Phylogeny; Cestoda; Trematoda; Monogenea</t>
  </si>
  <si>
    <t>ORDINAL LEVEL RELATIONSHIPS; TAPEWORMS PLATYHELMINTHES; GYROCOTYLE-URNA; FLAME BULBS; EVOLUTION; SYSTEM; MONOGENEA; CAPILLARIES; RESOLUTION; PHYLOGENY</t>
  </si>
  <si>
    <t>BackgroundThe flatworms (Lophotrochozoa: Platyhelminthes) are one of the major phyla of invertebrates but their interrelationships are still not well understood including unravelling the most closely related taxon of the Neodermata, which includes exclusively obligate parasites of all main groups of vertebrates with some 60,000 estimated species. Recent phylogenomic studies indicate that the freshwater 'microturbellarian' Bothrioplana semperi may be the closest ancestor to the Neodermata, but this hypothesis receives little morphological support. Therefore, additional morphological and ultrastructural characters that might help understand interrelations within the Neodermata are needed.MethodsUltrastructure of the excretory ducts of representatives of the most basal parasitic flatworms (Neodermata), namely monocotylid (Monopisthocotylea) and chimaericolid (Polyopisthocotylea) monogeneans, aspidogastreans (Trematoda), as well as gyrocotylidean and amphilinidean tapeworms (Cestoda), were studied using transmission electron microscopy (TEM).ResultsThe present study revealed the same pattern of the cytoarchitecture of excretory ducts in all studied species of the basal neodermatans. This pattern is characterised by the presence of septate junctions between the adjacent epithelial cells and lateral ciliary flames along different levels of the excretory ducts. Additionally, a new character was observed in the protonephridial terminal cell of Gyrocotyle urna, namely a septate junction between terminal and adjacent duct cells at the level of the distal extremity of the flame tuft. In Amphilina foliacea, a new type of protonephridial cell with multiple flame bulbs and unique character of its weir, which consists of a single row of the ribs, is described. A remarkable difference has been observed between the structure of the luminal surface of the excretory ducts of the studied basal neodermatan groups and B. semperi.ConclusionsThe present study does not provide ultrastructural support for a close relationship between the Neodermata and B. semperi.</t>
  </si>
  <si>
    <t>Chai, Jong-Yil; Cho, Jaeeun; Chang, Taehee; Jung, Bong-Kwang; Sohn, Woon-Mok</t>
  </si>
  <si>
    <t>Taxonomy of Echinostoma revolutum and 37-Collar-Spined Echinostoma spp.: A Historical Review</t>
  </si>
  <si>
    <t>Echinostoma; Echinostoma revolutum; 'ravolutum' group; 37-collar-spined echinostome; historical review</t>
  </si>
  <si>
    <t>SP-N TREMATODA; RIO-DE-JANEIRO; LIFE-CYCLE; DIGENEA ECHINOSTOMATIDAE; MIYAGAWAI ISHII; MOLECULAR CHARACTERIZATION; PHYLOGENETIC-RELATIONSHIPS; CERCARIAL CHAETOTAXY; HELMINTH-PARASITES; ECHINATUM ZEDER</t>
  </si>
  <si>
    <t>Echinostoma flukes armed with 37 collar spines on their head collar are called as 37-collar-spined Echinostoma spp. (group) or 'Echinostoma revolutum group'. At least 56 nominal species have been described in this group. However, many of them were morphologically close to and difficult to distinguish from the other, thus synonymized with the others. However, some of the synonymies were disagreed by other researchers, and taxonomic debates have been continued. Fortunately, recent development of molecular techniques, in particular, sequencing of the mitochondrial (nad1 and cox1) and nuclear genes (ITS region; ITS1-5.8S-ITS2), has enabled us to obtain highly useful data on phylogenetic relationships of these 37-collar-spined Echinostoma spp. Thus, 16 different species are currently acknowledged to be valid worldwide, which include E. revolutum, E. bolschewense, E. caproni, E. cinetorchis, E. deserticum, E. lindoense, E. Iuisreyi, E. mekongi, E. miyagawai, E. nasincovae, E. novaezealandense, E. paraensei, E. paraulum, E. robustum, E. trivolvis, and Echinostoma sp. IG of Georgieva et al., 2013. The validity of the other 10 species is retained until further evaluation, including molecular analyses; E. acuticauda, E. barbosai, E. chloephagae, E. echinatum, E. jurini, E. nudicaudatum, E. parvocirrus, E. pinnicaudatum, E. rani, and E. rodriguesi. In this review, the history of discovery and taxonomic debates on these 26 valid or validity-retained species are briefly reviewed.</t>
  </si>
  <si>
    <t>Sokolov, Sergey G.; Gordeev, Ilya I.</t>
  </si>
  <si>
    <t>MOLECULAR AND MORPHOLOGICAL CHARACTERISATION OF FLATWORM LARVAE PARASITISING ON FISH IN CAT TIEN NATIONAL PARK, VIETNAM</t>
  </si>
  <si>
    <t>Clinostomum; Crassiphialinae; fresh waters; metacercariae; plerocercoids; Posthodiplostomum; Scyphocephalus; tropics</t>
  </si>
  <si>
    <t>TREMATODE METACERCARIAE; DIGENEA; PLATYHELMINTHES; INFECTIONS; CYPRINIDAE; TAPEWORMS; RIVER</t>
  </si>
  <si>
    <t>Cat Tien National Park in southern Vietnam provides a unique opportunity to study the diversity of parasites associated with animals of the plains of tropical forests and lowland river basins in Southeast Asia. In this study we provide morphological description and phylogenetic analysis based on partial sequences of the 28S rRNA gene of metacercariae belonging to five species: Clinostomum sp., Posthodiplostomum sp. 1, Posthodiplostomum sp. 2, Crassiphialinae gen. sp. 1 and Crassiphialinae gen. sp. 2, collected in four species of freshwater fish (Rasbora paviana, Trichopodus trichopterus, Anabas testudineus and Channa striata). The digenean Clinostomum sp. was found to be phylogenetically close (possibly conspecific) to metacercaria of Clinostomum sp. recorded in Australia. There are no sequences in the GenBank database identical to any Posthodiplostomum spp. nor two other crassiphialine metacercariae found by us. Phylogenetic analysis supports the sister position of Crassiphialinae gen. sp. 1 to the Uvulifer spp. + Crassiphiala spp. group of crassiphialine trematodes. At the same time, phylogenetic relationships of Crassiphialinae gen. sp. 2 were poorly resolved. We also provide morphological description, cox1 and 28S rRNA genes-based reconstruction of phylogeny for the plerocercoid of solenophorid cestode Scyphocephalus sp. ex liver of Trichopodus trichopterus. Phylogenetic analyses unite plerocercoid of Scyphocephalus sp. in one group with solenophorid Duthiersia expansa, while the type species of the genus Scyphocephalus - S. bisulcatus- appears as a sister to Duthiersia fimbriata on the tree. Thus, phylogenetic data cast doubt on both the monotypy and the monophyly of the genus Scyphocephalus. This is the second record of plerocercoids of solenophorids and the first one of fish as second intermediate host of this cestode family.</t>
  </si>
  <si>
    <t>Nat. Conserv. Res.</t>
  </si>
  <si>
    <t>Smith, David; Cwiklinski, Krystyna; Jewhurst, Heather; Tikhonova, Irina G.; Dalton, John P.</t>
  </si>
  <si>
    <t>An atypical and functionally diverse family of Kunitz-type cysteine/serine proteinase inhibitors secreted by the helminth parasite Fasciola hepatica</t>
  </si>
  <si>
    <t>SERINE-PROTEASE INHIBITOR; LIVER FLUKE; EXTRACELLULAR VESICLES; CATHEPSIN L1; PROTEOMICS; INFECTION; VIRULENCE; TREMATODE; PATHOGEN; TRANSCRIPTOME</t>
  </si>
  <si>
    <t>Fasciola hepatica is a global parasite of humans and their livestock. Regulation of parasite-secreted cathepsin L-like cysteine proteases associated with virulence is important to fine-tune parasite-host interaction. We uncovered a family of seven Kunitz-type (FhKT) inhibitors dispersed into five phylogenetic groups. The most highly expressed FhKT genes (group FhKT1) are secreted by the newly excysted juveniles (NEJs), the stage responsible for host infection. The FhKT1 inhibitors do not inhibit serine proteases but are potent inhibitors of parasite cathepsins L and host lysosomal cathepsin L, S and K cysteine proteases (inhibition constants&lt;10 nM). Their unusual inhibitory properties are due to (a) Leu(15) in the reactive site loop P1 position that sits at the water-exposed interface of the S1 and S1 subsites of the cathepsin protease, and (b) Arg(19) which forms cation-pi interactions with Trp(291) of the S1 ' subsite and electrostatic interactions with Asp(125) of the S2 ' subsite. FhKT1.3 is exceptional, however, as it also inhibits the serine protease trypsin due to replacement of the P1 Leu(15) in the reactive loop with Arg(15). The atypical Kunitz-type inhibitor family likely regulate parasite cathepsin L proteases and/or impairs host immune cell activation by blocking lysosomal cathepsin proteases involved in antigen processing and presentation.</t>
  </si>
  <si>
    <t>Voronova, Anastasia N.; Besprozvannykh, Vladimir V.; Ha Duy Ngo; Plekhova, Natalia G.; Nguyen Manh Hung; Tatonova, Yulia, V</t>
  </si>
  <si>
    <t>Paragonimus heterotremusChen et Hsia, 1964 (Digenea: Paragonimidae): species identification based on the biological and genetic criteria, and pathology of infection</t>
  </si>
  <si>
    <t>Paragonimus heterotremus; Rats; Morphology; Histopathology; Molecular phylogeny; Life cycles</t>
  </si>
  <si>
    <t>INTERNAL TRANSCRIBED SPACER-2; RIBOSOMAL-RNA; MOLECULAR CHARACTERIZATION; SECONDARY STRUCTURES; FUNCTIONAL-ANALYSIS; LUNG FLUKE; DNA; TREMATODE; WESTERMANI; ITS2</t>
  </si>
  <si>
    <t>As a result of the experimental infection of rats with metacercariae ofParagonimus heterotremusChen et Hsia, 1964 from crabs (Potamiscus tannanti) caught in Yen Bai province, Vietnam, it was found that worms migrated into the lungs, to the liver and less frequently to the tissue that lines body cavities of the hosts, where they reached the adult stage, but in the muscles, worms stayed at the larval stage. Studies have shown that forP. heterotremus, rats can simultaneously play the role of the final and paratenic host; herewith, an infection with the trematode of this species can lead to the development of three forms of paragonimiasis: pulmonary, hepatic and muscular. Eggs from the adult worms localised in the liver, unlike eggs from the adult worms localised in the lungs, were not excreted into the external environment, but accumulated inside the organ. Histology and description of changes, which take place on the external surface of organs affected withP. heterotremus, are given in this study. Based on the behavioural characteristics of worms during rat infection and molecular genetic data, we established that worms from Vietnam and India should be assigned to different species ofParagonimus.P. heterotremusdistribution is limited to the territory of the Southeast China, Northern Vietnam, Laos and Thailand.</t>
  </si>
  <si>
    <t>Prum, Satya; Plumworasawat, Sirikanya; Chaiyadet, Sujittra; Saichua, Prasert; Thanan, Raynoo; Laha, Thewarach; Laohaviroj, Marut; Sripa, Banchob; Suttiprapa, Sutas</t>
  </si>
  <si>
    <t>Characterization and in vitro functional analysis of thioredoxin glutathione reductase from the liver fluke Opisthorchis viverrini</t>
  </si>
  <si>
    <t>Liver fluke; Opisthorchis viverrini; Thioredoxin glutathione reductase; Drug target</t>
  </si>
  <si>
    <t>SCHISTOSOMA-MANSONI; INFECTION; ENZYME</t>
  </si>
  <si>
    <t>The carcinogenic liver fluke Opisthorchis viverrini causes several hepatobiliary diseases including a bile duct cancer-cholangiocarcinoma (CCA), which is a major public health problem in many countries in the Greater Mekong Sub-region. Praziquantel is the main drug against this parasite, however, reduced drug efficacy has been observed in some endemic areas. Therefore, alternative drugs are needed to prepare for praziquantel resistance in the future. The selenoprotein thioredoxin glutathione reductase (TGR) enzyme, which plays a crucial role in cellular redox balance of parasitic flatworms, has been shown as a potential drug target against these parasites. Hence, this study aimed to investigate the TGR of O. viverrini and assess its potential as a drug target. An open reading frame (ORF) that encodes O. viverrini TGR (Ov-TGR) was cloned from an O. viverrini cDNA library and the nucleotide were sequenced. The 1,812 nucleotides of the Ov-TGR full ORF encoded a polypeptide of 603 amino acid residues with a predicted molecular mass of 66 kDa. The putative amino acid sequence shared 55-96.8% similarities with TGRs from other helminths and mammals. Phylogenetic analysis revealed a close relationship of Ov-TGR with that of other trematodes. The ORF of Ov-TGR was inserted into pABC2 plasmid and transformed into Escherichia coli strain C321.Delta A to facilitate selenocysteine incorporation. The recombinant OvTGR (rOv-TGR-SEC) was expressed as a soluble protein and detected as a dimer form in the non-reducing sodium dodecyl sulfate polyacrylamide gel electrophoresis (SDS-PAGE). Its thioredoxin reductase (TrxR) and glutathione reductase (GR) activities were detected using DTNB, Trx and GSSG substrates with the Michaelis constant (Km) of 292.6 +/- 52.3 mu M, 8.09 +/- 1.91 mu M and 13.74 +/- 1.2 mu M, respectively. The TGR enzyme activities were effectively inhibited by a well-known inhibitor, auranofin in a dose-dependent manner. Moreover, auranofin expressed a lethal toxic effect on both newly excysted juveniles (NEJs) and adult worms of O. viverrini in vitro. Taken together, these results indicated that Ov-TGR is crucial for O. viverrini survival and maybe a potential target for the development of novel agents against opisthorschiasis.</t>
  </si>
  <si>
    <t>Capasso, Sofia; Servian, Andrea; Tkach, Vasyl V.; Diaz, Julia I.</t>
  </si>
  <si>
    <t>Notocotylus chionis(Trematoda: Notocotylidae) andNotocotylussp. from shorebirds in southern Patagonian wetlands of Argentina: morphological and molecular studies</t>
  </si>
  <si>
    <t>Notocotylidae; Systematics; 28S rDNA; Phylogeny; Shorebirds; Patagonia</t>
  </si>
  <si>
    <t>N. SP DIGENEA; PARASITES; CHARADRIIFORMES; TREMATODES; GASTROPODA; ALASKA</t>
  </si>
  <si>
    <t>Southernmost South America provides significant wintering habitats for migrant shorebirds, most of which breed in the High Arctic tundra. Helminth species parasitizing these migratory birds have been well studied in North America; however, in South America they are poorly known. As part of an ongoing research on the helminth fauna from Patagonian birds in Argentina, we reportNotocotylus chionisandNotocotylussp. (Trematoda: Notocotylidae) parasitizing three shorebird species, the Nearctic migrantsCalidris fuscicollis(WRSA) andCalidris bairdii(BASA) (Scolopacidae), and the NeotropicalCharadrius falklandicus(TBPL) (Charadriidae). We provide a new morphological description ofN. chionisconsidering that the previous one reported from the snowy sheathbill on Subantarctic islands are incomplete and based on few specimens. We also provided a morphometric characterization ofNotocotylussp. We obtained molecular data which confirmed the identification of specimens recovered from WRSA and TBPL asN. chionis. Phylogenetic analysis based on 28S ribosomal DNA sequences was performed. The results placedN. chionisclose to other Patagonian species native to South America (i.e.N. primulus).Notocotylus chioniswas found previously in the snowy sheathbill which inhabits in coasts of southern South America, Antarctic Peninsula and surrounding islands. Present finding in resident birds (TBPL) allows us to hypothesize thatN. chionisis a Neotropical species whose life cycle is being completed in southern South America and Subantarctic islands and represents a valuable contribution to the knowledge of parasite diversity in the austral subpolar region of the western hemisphere.</t>
  </si>
  <si>
    <t>Noreikiene, Kristina; Ozerov, Mikhail; Ahmad, Freed; Koiv, Toomas; Kahar, Siim; Gross, Riho; Sepp, Margot; Pellizzone, Antonia; Vesterinen, Eero J.; Kisand, Veljo; Vasemagi, Anti</t>
  </si>
  <si>
    <t>Humic-acid-driven escape from eye parasites revealed by RNA-seq and target-specific metabarcoding</t>
  </si>
  <si>
    <t>Diplostomidae; Host-parasite interaction; Humic substances; Metabarcoding; Perca fluviatilis; RNA-seq</t>
  </si>
  <si>
    <t>DIPLOSTOMUM DIGENEA DIPLOSTOMIDAE; GENETIC DIVERSITY; LIVER FLUKE; CD-HIT; DNA; FISH; COMMUNITY; TRANSCRIPTOME; POPULATIONS; EXPRESSION</t>
  </si>
  <si>
    <t>Background: Next generation sequencing (NGS) technologies are extensively used to dissect the molecular mechanisms of host-parasite interactions in human pathogens. However, ecological studies have yet to fully exploit the power of NGS as a rich source for formulating and testing new hypotheses. Methods: We studied Eurasian perch (Perca fluviatilis) and its eye parasite (Trematoda, Diplostomidae) communities in 14 lakes that differed in humic content in order to explore host-parasite-environment interactions. We hypothesised that high humic content along with low pH would decrease the abundance of the intermediate hosts (gastropods), thus limiting the occurrence of diplostomid parasites in humic lakes. This hypothesis was initially invoked by whole eye RNA-seq data analysis and subsequently tested using PCR-based detection and a novel targeted metabarcoding approach. Results: Whole eye transcriptome results revealed overexpression of immune-related genes and the presence of eye parasite sequences in RNA-seq data obtained from perch living in clear-water lakes. Both PCR-based and targeted-metabarcoding approach showed that perch from humic lakes were completely free from diplostomid parasites, while the prevalence of eye flukes in clear-water lakes that contain low amounts of humic substances was close to 100%, with the majority of NGS reads assigned toTylodelphys clavata. Conclusions: High intraspecific diversity ofT. clavataindicates that massively parallel sequencing of naturally pooled samples represents an efficient and powerful strategy for shedding light on cryptic diversity of eye parasites. Our results demonstrate that perch populations in clear-water lakes experience contrasting eye parasite pressure compared to those from humic lakes, which is reflected by prevalent differences in the expression of immune-related genes in the eye. This study highlights the utility of NGS to discover novel host-parasite-environment interactions and provide unprecedented power to characterize the molecular diversity of cryptic parasites.</t>
  </si>
  <si>
    <t>Cho, Jaeeun; Jung, Bong-Kwang; Chang, Taehee; Sohn, Woon-Mok; Sinuon, Muth; Chai, Jong-Yil</t>
  </si>
  <si>
    <t>Echinostoma mekongi n. sp. (Digenea: Echinostomatidae) from Riparian People along the Mekong River in Cambodia</t>
  </si>
  <si>
    <t>Echinostoma mekongi; 37-collar-spined ectinostome; Kratie Province; Takeo Province; Mekong River; Cambodia</t>
  </si>
  <si>
    <t>INTERNAL TRANSCRIBED SPACERS; PHYLOGENETIC-RELATIONSHIPS; SAVANNAKHET PROVINCE; KHAMMOUANE PROVINCE; ILOCANUM INFECTION; RESERVOIR HOSTS; REVOLUTUM; TREMATODA; ADULTS; DNA</t>
  </si>
  <si>
    <t>Echinostoma mekongi n. sp. (Digenea: Echinostomatidae) is described based on adult flukes collected from humans residing along the Mekong River in Cambodia. Total 256 flukes were collected from the clientele stool of 6 echinostome egg positive villagers in Kratie and Takeo Province after praziquantel treatment and purging. Adults of the new species were 9.0-13.1 (an. 11.3) mm in length and 1.3-2.5 (1.9) mm in maximum width and characterized by having a head collar armed with 37 collar spines (dorsal spines arranged in 2 alternative rows), including 5 end group spines. The eggs in feces and worm uterus were 98-132 (117) mu m long and 62-90 (75) mu m wide. These morphological features closely resembled those of Echinostoma revolutum, E. miyagawai, and several other 37-collar-spired Echinostoma species. However, sequencing of the nuclear ITS (ITS1-5.8S rRNA-ITS2) and 2 mitochondrial genes, cox1 and nad1, revealed unique features distinct from E. revolutum and also from other 37-collar-spined Echinostoma group available in GenBank (E. bolschewense, E. caproni, E. cinetorchis, E. deserticum, E. miyagawai, E. nasincovae, E. novaezealandense, E. paraenset, E. paraulum, E. robustum, E. trivolvis, and Echinostoma sp. IG). Thus, we assigned our flukes as a new species, E. mekongi. The new species revealed marked variation in the morphobgy of testes (globular or lobulated), and smaller head collar, collar spines, oral and ventral suckers, and cirrus sac compared to E. revolutum and E. miyagawai. Epidemiological studies regarding the geographical distribution and its life history, including the source of human infections, remain to be performed.</t>
  </si>
  <si>
    <t>ITS Cox1 ND1</t>
  </si>
  <si>
    <t>Rajapakse, R. P. V. J.; Khanh Linh Thi Pham; Karunathilake, K. J. Kumari; Lawton, Scott P.; Thanh Hoa Le</t>
  </si>
  <si>
    <t>Characterization and phylogenetic properties of the complete mitochondrial genome of Fascioloides jacksoni (syn. Fasciola jacksoni) support the suggested intergeneric change from Fasciola to Fascioloides (Platyhelminthes: Trematoda: Plagiorchiida)</t>
  </si>
  <si>
    <t>Fasciola (Fascioloides) jacksoni; Fasciolidae; Echinostomatoidea; Fascioloides magna; Mitochondrial genome; Phylogenetic analysis; Repeats; Skewness value</t>
  </si>
  <si>
    <t>TRANSFER-RNA GENES; EVOLUTIONARY GENETICS; PROGRAM; DIGENEA; SEQUENCE; MAXIMUS</t>
  </si>
  <si>
    <t>Fascioloides jacksoni (syn. Fasciola jacksoni, Cobbold, 1869) (Platyhelminthes: Echinostomatoidea), is a liver fluke that causes severe morbidity and mortality of Asian elephants (Elephas maximus maximus). Understandings on molecular diagnosis, epidemiology, genetics and evolution of this flatworm are limited. In this study, we present the complete mitochondrial DNA (mt) sequence of 14,952 bp obtained from an individual fluke and comparative characterization of mitogenomic features with fasciolids, primarily, Fascioloides magna and other taxa in the superfamily Echinostomatoidea. Taxonomic relationship within and between Echinostomatoidea, Opisthorchioidea and Paramphistomoidea in the order Plagiorchiida, are also taxonomically considered. The complete circular mt molecule of Fas. jacksoni contained 12 protein-coding, two ribosomal RNA, 22 transfer RNA genes, and a non-coding region (NCR) rich in tandem repeat units. As common in digenean trematodes, Fas. jacksoni has the usual gene order, the absence of atp8 and the overlapped region by 40 bp between nad4L and nad4 genes. The NCR located between tRNA(Glu) (trnE) and cox3 contained nine nearly identical tandem repeat units (TRs of 113 bp each). Special DHU-arm missing tRNAs for Serine were found for both, tRNA(S1(AGN)) and tRNA(S2(UCN)). Base composition indicated that cox1 of Fas. jacksoni showed the lowest (11.8% to Fas. magna, 12.9 - 13.6% to Fasciola spp. and 18.1% to Fasciolopsis buski) and nad6 the highest divergence rate (19.2%, 23.8-26.5% and 27.2% to each fasciolid group), respectively. A clear bias in nucleotide composition, as of 61.68%, 62.88% and 61.54%, with a negative AT-skew of the corresponding values (-0.523, -0.225 and - 0.426) for PCGs, MRGs and mtDNA for Fas. jacksoni and likewise data for the fasciolids. Phylogenetic analysis confirmed the sister branch of Fas. jacksoni and Fas. magna with the nodal support of 100%, clearly separated from the taxonomically recognized Fasciola spp. With the previous studies, mitogenomic data presented in this study are strongly supportive for Fasciola jacksoni reappraisal as Fascioloides jacksoni in the Fascioloides genus.</t>
  </si>
  <si>
    <t>resources systematics</t>
  </si>
  <si>
    <t>Wu, Yuan-An; Gao, Jin-Wei; Cheng, Xiao-Fei; Xie, Min; Yuan, Xi-Ping; Liu, Dong; Song, Rui</t>
  </si>
  <si>
    <t>Characterization and comparative analysis of the complete mitochondrial genome of Azygia hwangtsiyui Tsin, 1933 (Digenea), the first for a member of the family Azygiidae</t>
  </si>
  <si>
    <t>gene arrangement; phylogenetic analysis; Trematoda</t>
  </si>
  <si>
    <t>FLUKE; PLATYHELMINTHES; PHYLOGENY; PARASITES; PROGRAM; GENES</t>
  </si>
  <si>
    <t>Azygia hwangtsiyui (Trematoda, Azygiidae), a neglected parasite of predatory fishes, is little-known in terms of its molecular epidemiology, population ecology and phylogenetic study. In the present study, the complete mitochondrial genome of A. hwangtsiyui was sequenced and characterized: it is a 13,973 bp circular DNA molecule and encodes 36 genes (12 protein-coding genes, 22 transfer RNA genes, two ribosomal RNA genes) as well as two non-coding regions. The A+T content of the A. hwangtsiyui mitogenome is 59.6% and displays a remarkable bias in nucleotide composition with a negative AT skew (-0.437) and a positive GC skew (0.408). Phylogenetic analysis based on concatenated amino acid sequences of twelve protein-coding genes reveals that A. hwangtsiyui is placed in a separate clade, suggesting that it has no close relationship with any other trematode family. This is the first characterization of the A. hwangtsiyui mitogenome, and the first reported mitogenome of the family Azygiidae. These novel datasets of the A. hwangtsiyui mt genome represent a meaningful resource for the development of mitochondrial markers for the identification, diagnostics, taxonomy, homology and phylogenetic relationships of trematodes.</t>
  </si>
  <si>
    <t>ZooKeys</t>
  </si>
  <si>
    <t>Rosa, Bruce A.; Choi, Young-Jun; McNulty, Samantha N.; Jung, Hyeim; Martin, John; Agatsuma, Takeshi; Sugiyama, Hiromu; Thanh Hoa Le; Pham Ngoc Doanh; Maleewong, Wanchai; Blair, David; Brindley, Paul J.; Fischer, Peter U.; Mitreva, Makedonka</t>
  </si>
  <si>
    <t>Comparative genomics and transcriptomics of 4 Paragonimus species provide insights into lung fluke parasitism and pathogenesis</t>
  </si>
  <si>
    <t>lung flukes; Paragonimus; genomics; transcriptomics; diagnostics; paragonimiasis; infectious disease; trematodes</t>
  </si>
  <si>
    <t>SECRETORY CYSTEINE PROTEASES; SCHISTOSOMA-MANSONI; FUNCTIONAL-CHARACTERIZATION; DIFFERENTIAL EXPRESSION; TRANSPOSABLE ELEMENTS; PHYLOGENETIC ANALYSIS; SOUTHEAST-ASIA; PROTEIN; WESTERMANI; ANNOTATION</t>
  </si>
  <si>
    <t>Background: Paragonimus spp. (lung flukes) are among the most injurious foodborne helminths, infecting similar to 23 million people and subjecting similar to 292 million to infection risk. Paragonimiasis is acquired from infected undercooked crustaceans and primarily affects the lungs but often causes lesions elsewhere including the brain. The disease is easily mistaken for tuberculosis owing to similar pulmonary symptoms, and accordingly, diagnostics are in demand. Results: We assembled, annotated, and compared draft genomes of 4 prevalent and distinct Paragonimus species: Paragonimus miyazakii, Paragonimus westermani, Paragonimus kellicotti, and Paragonimus heterotremus. Genomes ranged from 697 to 923 Mb, included 12,072-12,853 genes, and were 71.6-90.1% complete according to BUSCO. Orthologous group analysis spanning 21 species (lung, liver, and blood flukes, additional platyhelminths, and hosts) provided insights into lung fluke biology. We identified 256 lung fluke-specific and conserved orthologous groups with consistent transcriptional adult-stage Paragonimus expression profiles and enriched for iron acquisition, immune modulation, and other parasite functions. Previously identified Paragonimus diagnostic antigens were matched to genes, providing an opportunity to optimize and ensure pan-Paragonimus reactivity for diagnostic assays. Conclusions: This report provides advances in molecular understanding of Paragonimus and underpins future studies into the biology, evolution, and pathogenesis of Paragonimus and related foodborne flukes. We anticipate that these novel genomic and transcriptomic resources will be invaluable for future lung fluke research.</t>
  </si>
  <si>
    <t>GigaScience</t>
  </si>
  <si>
    <t>Shiels, Jenna; Cwiklinski, Krystyna; Alvarado, Raquel; Thivierge, Karine; Cotton, Sophie; Santana, Bibiana Gonzales; To, Joyce; Donnelly, Sheila; Taggart, Clifford C.; Weldon, Sinead; Dalton, John P.</t>
  </si>
  <si>
    <t>Schistosoma mansoni immunomodulatory molecule Sm16/SPO-1/SmSLP is a member of the trematode-specific helminth defence molecules (HDMs)</t>
  </si>
  <si>
    <t>ANTIINFLAMMATORY PROTEIN; RECOMBINANT SJ16; IMMUNE-RESPONSE; DENDRITIC CELLS; PPAR-ALPHA; EXPRESSION; RSJ16; CLONING; INFLAMMATION; SUPPRESSION</t>
  </si>
  <si>
    <t>Background Sm16, also known as SPO-1 and SmSLP, is a low molecular weight protein (similar to 16kDa) secreted by the digenean trematode parasite Schistosoma mansoni, one of the main causative agents of human schistosomiasis. The molecule is secreted from the acetabular gland of the cercariae during skin invasion and is believed to perform an immune-suppressive function to protect the invading parasite from innate immune cell attack. Methodology/Principal findings We show that Sm16 homologues of the Schistosomatoidea family are phylogenetically related to the helminth defence molecule (HDM) family of immunomodulatory peptides first described in Fasciola hepatica. Interrogation of 69 helminths genomes demonstrates that HDMs are exclusive to trematode species. Structural analyses of Sm16 shows that it consists predominantly of an amphipathic alpha-helix, much like other HDMs. In S. mansoni, Sm16 is highly expressed in the cercariae and eggs but not in adult worms, suggesting that the molecule is of importance not only during skin invasion but also in the pro-inflammatory response to eggs in the liver tissues. Recombinant Sm16 and a synthetic form, Sm16 (34-117), bind to macrophages and are internalised into the endosomal/lysosomal system. Sm16 (34-117) elicited a weak pro-inflammatory response in macrophages in vitro but also suppressed the production of bacterial lipopolysaccharide (LPS)-induced inflammatory cytokines. Evaluation of the transcriptome of human macrophages treated with a synthetic Sm16 (34-117) demonstrates that the peptide exerts significant immunomodulatory effects alone, as well as in the presence of LPS. Pathways most significantly influenced by Sm16 (34-117) were those involving transcription factors peroxisome proliferator-activated receptor (PPAR) and liver X receptors/retinoid X receptor (LXR/RXR) which are intricately involved in regulating the cellular metabolism of macrophages (fatty acid, cholesterol and glucose homeostasis) and are central to inflammatory responses. Conclusions/Significance These results offer new insights into the structure and function of a well-known immunomodulatory molecule, Sm16, and places it within a wider family of trematode-specific small molecule HDM immune-modulators with immuno-biotherapeutic possibilities.</t>
  </si>
  <si>
    <t>Achatz, Tyler J.; Pulis, Eric E.; Gonzalez-Acuna, Daniel; Tkach, Vasyl V.</t>
  </si>
  <si>
    <t>Phylogenetic Relationships of Cardiocephaloides spp. (Digenea, Diplostomoidea) and the Genetic Characterization of Cardiocephaloides physalis from Magellanic Penguin, Spheniscus magellanicus, in Chile</t>
  </si>
  <si>
    <t>Strigeidae; Cardiocephaloides; Molecular phylogeny; Penguins</t>
  </si>
  <si>
    <t>TREMATODA DIPLOSTOMIDAE; COAST; HELMINTHS; SPHENISCIFORMES; SYSTEMATICS; HUMBOLDTI; DEMERSUS; AMERICA; HISTORY; POIRIER</t>
  </si>
  <si>
    <t>Purpose Cardiocephaloides is a small genus of strigeid digeneans with an essentially cosmopolitan distribution. Most members of Cardiocephaloides are found in larid birds, however, Cardiocephaloides physalis is an exception and parasitizes penguins in some coastal regions of South America and South Africa. No prior molecular phylogenetic studies have included DNA sequence data of C. physalis. Herein, we provide molecular phylogenetic analyses of Cardiocephaloides using DNA sequences from five species of these strigeids. Methods Adult Cardiocephaloides spp. were obtained from larid birds and penguins collected from 3 biogeographical realms (Palearctic, Nearctic and Neotropics). We have generated sequences of the complete ITS region and partial 28S gene of the nuclear ribosomal DNA, along with partial sequences of the mitochondrial CO1 gene for C. physalis, C. medioconiger and the type species of the genus, C. longicollis and used them for phylogenetic inference. Results Cardiocephaloides spp. appeared as a 100% supported clade in the phylogenetic tree based on 28S sequences. The position of C. physalis varied between the phylogenetic trees based on the relatively conservative 28S gene on one hand, and variable ITS1 and COI sequences on the other. Cardiocephaloides physalis was nested within the clade of Cardiocephaloides spp. in the 28S tree and appeared as the sister group to the remaining members of the genus in the ITS1 region and COI trees. We detected 0.4-1.6% interspecific divergence in 28S, 1.9-6.9% in the ITS region and 8.7-11.8% in CO1 sequences of Cardiocephaloides spp. Our 28S sequence of C. physalis from South America and a shorter sequence from Africa available in the GenBank were identical. Conclusion Cardiocephaloides as represented in the currently available dataset is monophyletic with C. physalis parasitism in penguins likely resulting from a secondary host-switching event. Identical 28S sequences of C. physalis from South America and Africa cautiously confirm the broad distribution of this species, although comparison of faster mutating genes (e. g., CO1) is recommended for a better substantiated conclusion.</t>
  </si>
  <si>
    <t>Choe, Seongjun; Kim, Il-Hun; Kim, Min-Seop; Lee, Hae Rim; Kim, Youngjun; Eom, Keeseon S.</t>
  </si>
  <si>
    <t>Descriptions of Two Digenean Trematodes Found from a Chinese Sea Snake, Laticauda semifasciata, in Republic of Korea</t>
  </si>
  <si>
    <t>Laticauda semifasciata; Pulmovermis cyanovitellosus; Harmotrema laticaudae; Chinese sea snake</t>
  </si>
  <si>
    <t>SQUAMATA ELAPIDAE LATICAUDINAE; 1ST RECORD; HYDROPHIINAE; PHYLOGENY; ISLAND</t>
  </si>
  <si>
    <t>We intended to describe 2 digenean trematodes found from a Chinese sea snake, Laticauda semifasciata, as the new fauna in the Republic of Korea. The snake was caught offshore of Aewol-eup, Jeju-do, in August 2017. Two species of fluke were found in the lung and intestinal tract of the snake in the process of necropsy. They were identified as Pulmovermis cyanovitellosus Coil and Kuntz, 1960 and Harmotrema laticaudae Yamaguti, 1933, respectively based on the morphological characters. Pulmovermis cyanovitellosus showed elongated body with well-developed and elongated male genital system and compact vitelline. And H. laticaudae was characterized by linguiform body with heavily armed cirrus with excretory system. This is the first time both species have been reported and described off the Korean coast. We provide morphological descriptions with some comments on their biology and geographical distribution. In addition, the taxonomic validity of the genus Hydrophitrema Sandars, 1960 was discussed, in terms of morphological descriptions and host ranges. This study provides novel insight into digenean fluke species existing off the coast of Korea.</t>
  </si>
  <si>
    <t>Locke, Sean A.; Drago, Fabiana B.; Nunez, Veronica; Rangel e Souza, Geza Thais; Takemoto, Ricardo M.</t>
  </si>
  <si>
    <t>Phylogenetic position of Diplostomum spp. from New World herons based on complete mitogenomes, rDNA operons, and DNA barcodes, including a new species with partially elucidated life cycle</t>
  </si>
  <si>
    <t>Eye fluke; Catfish; Neotropic; Diplostomoidea; Phylogeny; Genomics</t>
  </si>
  <si>
    <t>DIVERSITY; DIGENEA; FISHES</t>
  </si>
  <si>
    <t>Diplostomum ardeae Dubois, 1969 has seldom been reported since its description from the great blue heron (Ardea herodias L., 1758) in the USA. Sequences obtained in this study from the barcode region of cytochrome c oxidase 1 (CO1) in diplostomids from black-crowned night heron (Nycticorax nycticorax (L., 1758)) in Puerto Rico matched data from D. ardeae from A. herodias in the type region. We also obtained DNA barcodes from morphologically similar diplostomids from a rufescent tiger heron (Tigrisoma lineatum (Boddaert, 1783)) and from metacercariae from eye lenses of Trachelyopterus galeatus (Linnaeus, 1766) from the Parana River basin in Argentina and Brazil, respectively. Barcodes matched (97-100% identity) in these South American adult and larval specimens as well as in recently published sequences from metacercariae from 11 other siluriform fishes from the same region. Barcodes from the South American species, which we describe as Diplostomum lunaschiae n. sp., differed from those of D. ardeae by 7.2-9.8%, and the new species differs from D. ardeae in its size, pharynx:oral sucker length ratio, egg:body length ratio, and distribution of vitellaria. As in prior phylogenetic analysis of CO1 sequences, both D. ardeae and D. lunaschiae n. sp. were not associated with Diplostomum. In more character-rich analyses of nuclear rDNA and of mitochondrial genomes, D. ardeae was an early divergent member of clades of species of Diplostomum. Consequently, we continue to consider D. ardeae and D. lunaschiae n. sp. members of Diplostomum, in contrast to recent suggestions that these species may belong to a different genus.</t>
  </si>
  <si>
    <t>Hammond, Michael D.; Cribb, Thomas H.; Nolan, Matthew J.; Bott, Nathan J.</t>
  </si>
  <si>
    <t>Two new species of Prosorhynchoides (Digenea: Bucephalidae) from Tylosurus crocodilus (Belonidae) from the great barrier reef and French Polynesia</t>
  </si>
  <si>
    <t>Bucephalidae; Prosorhynchoides 28S rDNA; ITS-2 rDNA; cox1 mtDNA; Great barrier reef</t>
  </si>
  <si>
    <t>ANGUILLIFORMES MURAENIDAE; FLUKES DIGENEA; LIFE-CYCLE; TREMATODES; PLATYHELMINTHES; PARASITES; FISHES; SERRANIDAE; PHYLOGENY; AUSTRALIA</t>
  </si>
  <si>
    <t>We surveyed 14 individuals of Tylosurus crocodilus Peron &amp; Lesueur 1821 (Belonidae) collected from the waters around Lizard Island and Heron Island, Great Barrier Reef, Queensland, Australia, and the waters around Moorea, French Polynesia. We describe two new species of bucephaline trematodes from them, Prosorhynchoides galaktionovi n. sp. and P. kohnae n. sp. They are morphologically distinct from existing Prosorhynchoides spp., with molecular data from 28S and ITS-2 ribosomal DNA, as well as cox1 mitochondrial DNA, further supporting our morphological findings. Neither species has been observed in other belonid fishes. The new species fall into the clade of species of Prosorhynchoides from belonids previously identified in Australian waters. These findings strengthen the observation that groups of bucephaline species have radiated, at least in part, in tight association with host taxa. There are now five species of Prosorhynchoides known from two belonid species in Australian waters. We, therefore, predict further richness in the nine other belonid species present.</t>
  </si>
  <si>
    <t>Hoogendoorn, Coret; Smit, Nico J.; Kudlai, Olena</t>
  </si>
  <si>
    <t>Resolution of the identity of three species of Diplostomum (Digenea: Diplostomidae) parasitising freshwater fishes in South Africa, combining molecular and morphological evidence</t>
  </si>
  <si>
    <t>Trematoda; Metacercariae; Freshwater fish; Morphology; DNA; South Africa</t>
  </si>
  <si>
    <t>EYE FLUKE; PLATYHELMINTHES DIGENEA; POPULATIONS; DIVERSITY; INFECTION; TREMATODA; DNA; IDENTIFICATION; STICKLEBACKS; SPECIFICITY</t>
  </si>
  <si>
    <t>Reliable data on the diversity of the genus Diplostomum (Digenea: Diplostomidae) parasitising freshwater fishes in South Africa, as well as in Africa, is almost non-existent. Most of the morphology-based identifications of species within this genus reported from Africa require critical revision. The aim of the present study was to determine the diversity of Diplostomum metacercariae in South African fishes applying molecular and traditional morphological techniques. To achieve this aim, a total of 216 fishes belonging to 21 species collected in the Rivers Phongolo, Riet, Usuthu and Mooi in three provinces of South Africa were examined. Metacercariae of Diplostomum were recovered from the eye lenses of 38 fishes belonging to five species of the families Anguillidae, Cichilidae and Mochokidae, with an overall low prevalence of infection (18%). Metacercariae were subjected to morphological study and molecular sequencing of the partial mithochondrial cox1 and ribosomal 28S rDNA genes as well as of ribosomal ITS1-5.8S-ITS2 region. Morphological and phylogenetic analyses revealed the presence of three species which matched those previously reported from Nigeria, Iraq and China, therefore those from Tilapia sparrmanii and Synodontis zambezensis were named Diplostomum sp.; those from Anguilla labiata, Oreochromis mossambicus and S. zambezensis were named Diplostomum sp. 14; and those from Pseudocrenilabrus philander were named Diplostomum sp. 16. Geographic distribution of several species of Diplostomum appeared to be wider than expected. Morphological description and novel sequence data generated during this study will contribute to the elucidation of the life cycles of Diplostomum sp., Diplostomum sp. 14 and Diplostomum sp. 16 and advance further research of diplostomids in Africa.</t>
  </si>
  <si>
    <t>Vale, Nuno; Gouveia, Maria Joao; Gartner, Fatima; Brindley, Paul J.</t>
  </si>
  <si>
    <t>Oxysterols of helminth parasites and pathogenesis of foodborne hepatic trematodiasis caused by Opisthorchis and Fasciola species</t>
  </si>
  <si>
    <t>Opisthorchiasis; Fasciolasis; Oxysterols; Carcinogenesis</t>
  </si>
  <si>
    <t>LIVER FLUKE INFECTION; NITRATIVE DNA-DAMAGE; BILIARY-TRACT; INTRAEPITHELIAL NEOPLASIA; CLINICAL-MANIFESTATION; FELINEUS INFECTION; NITRIC-OXIDE; LIFE-CYCLE; BILE-ACIDS; VIVERRINI</t>
  </si>
  <si>
    <t>The foodborne trematodiases refer to a cluster of zoonotic neglected tropical diseases caused by trematodes, with transmission involving ingestion of contaminated plants, fishes, and crustaceans. Over 40 million people are infected with foodborne trematodes and 750 million are at risk of infection. From a public health point of view, important species include Clonorchis sinensis, Opisthorchis viverrini, Opisthorchis felineus, Fasciola hepatica, and Fasciola gigantica. Infection with C. sinensis and O. viverrini is classified as a group 1 biological carcinogen and a major risk factor for cholangiocarcinoma. The carcinogenic potential of the infection with O. felineus is less clear but recent biochemical and histopathological findings revealed that opisthorchiasis felinea also fits this pattern. By contrast, evidence of carcinogenic potential of infection with F. hepatica or F. gigantica, close phylogenetics relatives of Opisthorchis, is less certain. Oxysterols have been essentially described in animal model of opisthorchiasis and associated cholangiocarcinoma. Several oxysterol-like metabolites have been detected not only on developmental stages of O. viverrini and O. felineus but also on biofluids from experimentally infected hamsters as products of the activities of the liver flukes. These sterol derivatives are metabolized to active quinones that can modify host DNA. We have postulated that helminth parasite-associated sterols might induce tumor-like phenotypes in biliary epithelia, the cells of origin of liver fluke infection-associated cholangiocarcinoma, through the formation of DNA adducts, dysregulation of apoptosis, and other homeostatic pathways. Here we review, interpret, and discuss findings of oxysterol-like metabolites detected in liver flukes and their role in carcinogenesis, aiming to enhance understanding the pathogenesis of foodborne trematodiasis caused by Opisthorchis and Fasciola species. In future, further investigations will be necessary in order to comprehend relationship between liver flukes' oxysterols and their role in infection-associated diseases in humans.</t>
  </si>
  <si>
    <t>Ornela Beltrame, Maria; Pruzzo, Cesar; Sanabria, Rodrigo; Perez, Alberto; Sebastian Mora, Matias</t>
  </si>
  <si>
    <t>First report of pre-Hispanic Fasciola hepatica from South America revealed by ancient DNA</t>
  </si>
  <si>
    <t>aDNA; DEER; Fasciola hepatica; palaeoparasitology</t>
  </si>
  <si>
    <t>EVOLUTIONARY GENETICS; ARCHAEOLOGICAL SITE; MITOCHONDRIAL-DNA; EGGS; EPIDEMIOLOGY; PATAGONIA; REGION; HUMANS; DEER</t>
  </si>
  <si>
    <t>It is generally assumed that the digenean human liver fluke, Fasciola hepatica, gained entry to South America during the 15th century upon arrival of Europeans and their livestock. Nonetheless in Patagonia, Argentina, digenean eggs similar to F. hepatica have been observed in deer coprolites dating back to 2300 years B.P. The main objective of our present study was to identify and characterize these eggs using an ancient DNA (aDNA) study. Eggs were isolated and used for aDNA extraction, amplification and sequencing of partial regions from the cytochrome c oxidase subunit 1 and the nicotinamide adenine dinucleotide dehydrogenase subunit 1 mitochondrial genes. Also, phylogenetic trees were constructed using Bayesian and maximum likelihood. Our results confirm the presence of F. hepatica in South America from at least 2300 years B.P. This is the first report and the first aDNA study of this trematode in South America prior to the arrival of the European cattle in the 15th century. The present work contributes to the study of phylogenetic and palaeobiogeographical aspects of F. hepatica and its settlement across America.</t>
  </si>
  <si>
    <t>Ebert, Mariana Bertholdi; Marigo, Juliana; Guerra Neto, Guilherme; Cremer, Marta Jussara; da Silva, Reinaldo Jose</t>
  </si>
  <si>
    <t>Ogmogaster antarctica (Digenea: Notocotylidae) infecting a dwarf minke whale Balaenoptera acutorostrata (Cetartiodactyla: Balaenopteridae) from the southwestern Atlantic Ocean</t>
  </si>
  <si>
    <t>Notocotylidae; Intestinal parasite; Whale; Molecular characterization; rDNA SSU gene; mtDNA COI gene; Southwestern Atlantic Ocean</t>
  </si>
  <si>
    <t>TREMATODA; PARASITES; REVISION; JOHNSTON</t>
  </si>
  <si>
    <t>Digeneans of the genus Ogmogaster Jagerskiold, 1891 are intestinal parasites of whales and pinnipeds. Due to the difficulty in recovering these parasites from opportunistic stranding events of their hosts, very little morphological and molecular data are available on the species of this genus. During a beach monitoring survey on the Southern Brazilian coast, a dwarf minke whale Balaenoptera acutorostrata (Lacepede, 1804) was necropsied and some digeneans were found in its intestine. Morphological and molecular analyses based on the ribosomal DNA SSU and the mitochondrial DNA COI genes were conducted. The morphological data along with the phylogenetic reconstructions allowed the identification of Ogmogaster antarctica Johnston, 1931. This is the first report of O. antarctica infecting a B. acutorostrata in the South Atlantic Ocean. The morphological data, the molecular characterization and the phylogenetic positioning of O. antarctica presented in this study contribute to the knowledge of the helminth diversity of large whales.</t>
  </si>
  <si>
    <t>Waki, Tsukasa; Sasaki, Mizuki; Mashino, Kazuyuki; Iwaki, Takashi; Nakao, Minoru</t>
  </si>
  <si>
    <t>Brachylaima lignieuhadrae n. sp. (Trematoda: Brachylaimidae) from land snails of the genus Euhadra in Japan</t>
  </si>
  <si>
    <t>Land snail; Euhadra; Trematoda; Brachylaima lignieuhadrae n. sp.; Japan</t>
  </si>
  <si>
    <t>LIFE-CYCLE; SP DIGENEA; PREDATION; GASTROPOD; PARASITE; HOKKAIDO</t>
  </si>
  <si>
    <t>Land snails of the genus Euhadra (Gastropoda: Bradybaenidae) are indigenous to the Japanese Archipelago. The larvae of an unknown species, tentatively named as Brachylaima sp. B (Trematoda: Brachylaimidae), have been found from Euhadra brandtii sapporo in Hokkaido, the northernmost island of Japan. In this study, a large-scale snail survey covering a wide area of Japan was conducted to confirm the larval parasite from members of Euhadra and related genera. Sporocysts with cercariae were found only from Eu. brandtii sapporo in Hokkaido and Euhadra callizona in central Honshu at low prevalence (1.0-9.6%). The metacercariae were detected widely from 6 species of Euhadra and the related genera at high prevalence (7.1-100%). A molecular identification by DNA barcoding demonstrated almost all of the larvae to be Brachylaima sp. B. Adult worms experimentally raised from the metacercariae were morphologically most similar to Brachylaima ezohelicis in Hokkaido, but could be differentiated by the microstructure of the tegumental surface. We propose Brachylaima lignieuhadrae n. sp. for the unknown species, based on the morphology, DNA profile, host specificity, and geographic distribution. Phylogeography of the new species suggests a possibility that migratory birds serve as the definitive hosts.</t>
  </si>
  <si>
    <t>Le, T. H.; Pham, K. L. T.; Doan, H. T. T.; Xuyen Le, T. K.; Nguyen, K. T.; Lawton, S. P.</t>
  </si>
  <si>
    <t>Description and phylogenetic analyses of ribosomal transcription units from species of Fasciolidae (Platyhelminthes: Digenea)</t>
  </si>
  <si>
    <t>Fasciola spp; Fasciolidae; IGS; phylogeny; rDNA sequence; ribosomal transcription unit</t>
  </si>
  <si>
    <t>MITOCHONDRIAL GENOME; LIVER FLUKES; TREMATODA; SEQUENCE; HEPATICA; GIGANTICA; GENES; FORMS</t>
  </si>
  <si>
    <t>Many members of Fasciolidae are common trematodes in cattle, buffaloes, sheep, elephants, pigs, with some capable of infecting humans also. In this study, the complete or near-complete sequences of ribosomal transcription unit (rTU or rDNA), each of Fasciola hepatica (Australia), Fascioloides jacksoni (Sri Lanka), Fasciolopsis buski (Vietnam) and three isolates of F. gigantica (Vietnam), were obtained and characterized. The full length of rDNA for each F. hepatica, 'hybrid' Fasciola sp., Fas. jacksoni and Fa. Buski, was 7657 bp, 7966 bp, 7781 bp and 8361 bp, with the complete intergenic spacer region (IGS) (862 bp, 1170 bp, 987 bp and 561 bp), respectively. The rDNA of two 'pure' F. gigantica isolates from Vietnam was 6794 bp with unsequenced IGS. For 28S rRNA genes the Fasciola spp. are equal, 1958 bp for 18S, 160 bp for 5.8S, 3863 bp and 454 bp for ITS1 but ITS2 differ by one nucleotide (Thymine) (359 or 360 bp). The ITS1 of the sensu lato Fa. buski has some distinguishable features, 286 bp for ITS2, 3862 bp for 28S and four repeat units of 356-361 bp each found in ITS1. The 28S rDNA analysis showed the lowest level of divergence (0-0.57%) between F. hepatica and F. gigantica and higher (2.23-2.62%) and highest (6-6.42%) for Fas. jacksoni and Fasciolopsis, respectively. The tree of 43 strains/species clearly produced a well-supported phylogeny, where 18 fasciolids consistently grouped, forming a discrete Fasciolidae clade, distinct from Philophthalmidae, Echinostomatidae and Echinochasmidae in Echinostomatoidea. Fascioloides jacksoni is outside Fasciola spp.: basal with Fas. magna, as previously demonstrated.</t>
  </si>
  <si>
    <t>18S 28S ITS IGS</t>
  </si>
  <si>
    <t>Giese, Elane G.; Pinheiro, Raul Henrique S.; Swiderski, Zdzislaw; Miquel, Jordi</t>
  </si>
  <si>
    <t>Sperm characters of the aspidogastrean Rohdella amazonica (Aspidogastridae, Rohdellinae), a parasite of the banded puffer fish Colomesus psittacus</t>
  </si>
  <si>
    <t>Rohdella amazonica; Aspidogastrea; Aspidogastridae; Rohdellinae; Sperm characters; Ultrastructure</t>
  </si>
  <si>
    <t>MULTICOTYLE-PURVISI PLATYHELMINTHES; ULTRASTRUCTURE; SPERMATOZOA; DIGENEA; SPERMIOGENESIS; SPERMATOGENESIS; TREMATODA; MONOGENEA; POLYOPISTHOCOTYLEA; PHYLOGENY</t>
  </si>
  <si>
    <t>The ultrastructural characteristics of the mature spermatozoon of the aspidogastrean Rohdella amazonica (Aspidogastridae, Rohdellinae) were studied by means of transmission electron microscopy. The sperm cell shows two axonemes of the 9 + '1' trepaxonematan pattern of Platyhelminthes, parallel cortical microtubules, a well-developed lateral expansion, external ornamentation of the plasma membrane, one mitochondrion, an electron-dense ring, a nucleus and granules of glycogen. The present results were compared with those observed in the aspidogastreans studied to date and in other Platyhelminthes. The lateral expansion and the electron-dense ring are typical characters for aspidogastreans. Although a lateral expansion has been described in other Platyhelminthes such as monogeneans and digeneans, the Aspidogastrea shows a much larger lateral expansion with both peripheral and internal microtubules. The dense ring is observed as a cylinder in a longitudinal view and shows a more granular appearance in sperm cells from the seminal vesicle in comparison to a more electron-dense appearance in sperm cells from the seminal uterine receptacle.</t>
  </si>
  <si>
    <t>Schols, Ruben; Mudavanhu, Aspire; Carolus, Hans; Hammoud, Cyril; Muzarabani, Kudzai C.; Barson, Maxwell; Huyse, Tine</t>
  </si>
  <si>
    <t>Exposing the Barcoding Void: An Integrative Approach to Study Snail-Borne Parasites in a One Health Context</t>
  </si>
  <si>
    <t>trematodiasis; xenomonitoring; One Health; barcoding; artificial lake; integrative taxonomy; taxonomic impediment; parasitology</t>
  </si>
  <si>
    <t>FRESH-WATER SNAILS; FASCIOLA-GIGANTICA; DNA-SEQUENCE; SCHISTOSOMIASIS; IDENTIFICATION; DIVERSITY; TREMATODA; TAXONOMY; AMPLIFICATION; TRANSMISSION</t>
  </si>
  <si>
    <t>Trematodes are snail-borne parasites of major zoonotic importance that infect millions of people and animals worldwide and frequently hybridize with closely related species. Therefore, it is desirable to study trematodiases in a One Health framework, where human and animal trematodes are considered equally important. It is within this framework that we set out to study the snail and trematode communities in four artificial lakes and an abattoir in Zimbabwe. Trematode infections in snails were detected through multiplex PCR protocols. Subsequently, we identified snails by sequencing a partial mitochondrial cytochrome c oxidase subunit I (COI) fragment, and trematodes (adults from the abattoir and larval stages detected in snails) using COI and nuclear rDNA markers. Of the 1,674 collected snails, 699 were molecularly analyzed, in which we identified 12 snail and 19 trematode species. Additionally, three parasite species were sampled from the abattoir. Merely four trematode species were identified to species level through COI-based barcoding. Moreover, identification of members of the superfamilies Opisthorchioidea and Plagiorchioidea required a phylogenetic inference using the highly conserved 18S rDNA marker, as no related COI reference sequences were present in public databases. These barcoding challenges demonstrate a severe barcoding void in the available databases, which can be attributed to the neglected status of trematodiases. Adding to this, many available sequences cannot be used as different studies use different markers. To fill this gap, more studies on African trematodes, using a standardized COI barcoding region, are desperately needed.</t>
  </si>
  <si>
    <t>Gordy, Michelle A.; Koprivnikar, Janet; McPhail, Brooke; Hanington, Patrick C.</t>
  </si>
  <si>
    <t>Environmental and ecological factors driving trematode parasite community assembly in central Alberta lakes</t>
  </si>
  <si>
    <t>Community ecology; Biodiversity; Digenean trematode; Alberta</t>
  </si>
  <si>
    <t>UNITED-STATES; SCHISTOSOME DERMATITIS; DIGENEAN TREMATODES; SWIMMERS ITCH; HOST; SNAIL; DIVERSITY; HETEROGENEITY; ECOSYSTEMS; GASTROPODA</t>
  </si>
  <si>
    <t>Parasites have been neglected from most biodiversity surveys even though they are an essential component of ecosystems and intimately associated with the free-living communities within them. Parasites with complex life cycles, such as digenean trematode flatworms, utilize at least two host species within an ecosystem for their development and transmission, taking advantage of species networks to complete their life cycles. Despite this knowledge, our understanding of the processes that contribute to parasite community assembly, and which limit their geographic distributions, are rudimentary, including the importance of host diversity. Utilizing recent advancements in the identification of cryptic trematode species through molecular barcoding, we examined patterns of community assembly involving 79 species in six Alberta lakes over three years. Specifically, we focused on spatiotemporal variation in trematode diversity within their snail first intermediate hosts (component communities), how this might relate to host diversity through the specificity of host-parasite relationships, and the role of certain environmental factors in structuring these communities. We found substantial natural fluctuations of trematode communities through space and time within these lakes. Trematode communities were diverse, showing an overall positive relationship with snail diversity, but were often dominated by a few common species. We found that ecoregion and lake trophic status were key predictors for the presence of these trematode species. Such information is key for understanding how biodiversity alterations may affect parasite community composition, as well as our ability to formulate predictive models, by considering how this could influence both species richness and evenness.</t>
  </si>
  <si>
    <t>Landeryou, Toby; Kett, Stephen M.; Ropiquet, Anne; Wildeboer, Dirk; Lawton, Scott P.</t>
  </si>
  <si>
    <t>Characterization of the complete mitochondrial genome of Diplostomum baeri</t>
  </si>
  <si>
    <t>Diplostomum baeri; Mitochondrial genome; Trematode; Metacercariae; Freshwater parasite</t>
  </si>
  <si>
    <t>DIGENEA DIPLOSTOMIDAE; PLATYHELMINTHES; SPATHACEUM; TREMATODA; SEQUENCE; FISHES; EPIDEMIOLOGY; PHYLOGENY; DIVERSITY; SOFTWARE</t>
  </si>
  <si>
    <t>Despite Diplostomum bath (Dubois, 1937) being one of the most widely distributed parasites of freshwater fish, there is no complete mitochondrial (mt) genome currently available. The complicated systematics presented by D. bath has hampered investigations into the species distributions and infective dynamics of the species. Within this study we obtained complete mt genome sequences of D. bath and assessed its phylogenetic relationship with other species of Digenea. The complete mitochondrial genome of D. bath is 14,480 bp in length, containing 36 genes in total. The phylogenetic tree resulting from Bayesian inference of concatenated 12 protein coding gene sequences placed D. bath alongside published mt genomes of Diplostomidae, with the overall taxonomic placement of the genus being a sister lineage of the order Plagiochiida The characterization of further mitochondrial genomes within the family Diplostomidae will help progress phylogenetic and epidemiological investigations as well as providing a framework for the analysis of diagnostic markers to be used in further monitoring of the parasite worldwide.</t>
  </si>
  <si>
    <t>McCosker, Christina; Flanders, Kelly; Ono, Kathryn; Dufault, Michelle; Mellone, Dominique; Olson, Zachary</t>
  </si>
  <si>
    <t>Metabarcoding Fecal DNA Reveals Extent of Halichoerus grypus (Gray Seal) Foraging on Invertebrates and Incidence of Parasite Exposure</t>
  </si>
  <si>
    <t>PHOCA-VITULINA; HARBOR SEAL; CORYNOSOMA-STRUMOSUM; DIET; SEX; WILDLIFE; MANAGEMENT; DIVERSITY; MORTALITY; DIGESTION</t>
  </si>
  <si>
    <t>Halichoerus grypus (Gray Seal) is a top predator in New England waters, yet little data exists on seals foraging on invertebrate prey. We combined analysis of hard parts of scat samples (n = 98) from 2 breeding sites in Massachusetts with metabarcoding of fecal DNA. Invertebrates were detected in 4 samples via analysis of hard parts (4.1%) but in 35 samples (35.7%) using a metabarcoding approach. Metabarcoding also detected parasite DNA in 82.7% of scat samples. Nematode DNA (78.6%) was more prevalent than trematode (28.6%) or cestode (22.5%) DNA. Prey species, biomass, and diversity within each sample were not affected by seal sex, parasite exposure, or type of parasitic exposure. Previous diet studies may have underestimated the diversity and abundance of invertebrates in the diet of Gray Seals.</t>
  </si>
  <si>
    <t>Northeast. Nat</t>
  </si>
  <si>
    <t>Wee, Nicholas Q-X; Cutmore, Scott C.; Perez-del-Olmo, Ana; Cribb, Thomas H.</t>
  </si>
  <si>
    <t>First steps to restructuring the problematic genus Lasiotocus Looss, 1907 (Digenea: Monorchiidae) with the proposal of four new genera</t>
  </si>
  <si>
    <t>Monorchiidae; Lasiotocus; Type-species; Lasiotocus mulli; Phylogenetics; Classification</t>
  </si>
  <si>
    <t>MARINE FISHES; CHAETODONTID FISHES; HOST-SPECIFICITY; BARRIER-REEF; LIFE-CYCLE; TREMATODES; PLATYHELMINTHES; BIVESICULIDAE; SPECIATION; ATLANTIC</t>
  </si>
  <si>
    <t>Lasiotocus Looss, 1907 is the largest genus within the Monorchiidae Odhner, 1911, with 52 species currently considered valid. Species belonging to this genus exhibit wide morphological variation and it is likely that many of them belong in other genera; however, testing the validity of the group has been hampered by a lack of molecular sequence data, especially for the type-species. Here, we report the first DNA sequences for Lasiotocus mulli (Stossich, 1883) Odhner, 1911, the type-species of the genus, and only the sixth Lasiotocus species to be sequenced. Sequences were generated for three ribosomal DNA markers, the ITS2, 18S and 28S regions, and for one mitochondrial DNA marker, the coxl region. Phylogenetic analyses show that the six sequenced species form four clearly distinct clades, each of which we argue require separate genera. On the basis of these relationships and review of the morphology of all species in the genus, we propose a system of six genera. Four genera, Lasiotocus, the resurrected concept of Ancylocoelium Nicoll, 1912, Infundiburictus n. gen., and Sinistroporomonorchis n. gen., represent the four molecular clades. Two genera, Paralasiotocus n. gen. and Alloinfundiburictus n. gen., are proposed on the basis of morphology only. Ancylocoelium is resurrected for Ancylocoelium typicum Nicoll, 1912, Infundiburictus is erected for Lasiotocus arrhichostoma Searle, Cutmore Cribb, 2014, Sinistroporomonorchis is erected for Lasiotocus glebulentus Overstreet, 1971and Lasiotocus lizae Liu, 2002, Paralasiotocus is erected for Lasiotocus okinawaensis Machida, 2011, and Alloinfundiburictus is erected for Lasiotocus cacuminatus Nicoll, 1915. Of the 52 species presently recognised in Lasiotocus, 43 are distributed among these genera; nine are considered species inquirendae or are transferred to other genera. We think it likely that more genera will be required for the species reviewed here but more sequence data are essential to further refine the classification.</t>
  </si>
  <si>
    <t>Krupenko, Darya; Gonchar, Anna; Kremnev, Georgii; Efeykin, Boris; Krapivin, Vladimir</t>
  </si>
  <si>
    <t>New type of xiphidiocercariae (Digenea: Microphalloidea) from South Vietnam</t>
  </si>
  <si>
    <t>Digenea; xiphidiocercariae; sporocysts; Xiphidiata; Microphalloidea; Pachypsolidae; 28S rDNA; ITS1; ITS2; COI</t>
  </si>
  <si>
    <t>FRESH-WATER SNAILS; MUCOID GLANDS; LIFE-CYCLE; CERCARIAE; PLATYHELMINTHES; TREMATODA; PROVINCE</t>
  </si>
  <si>
    <t>We found unusual digenean intramolluscan stages, sporocysts and cercariae, in gastropods Sulcospira dautzenbergiana (Morelet) (Caenogastropoda: Pachychilidae) from Southern Vietnam and named them Cepraria cattieni 1. These cercariae have a sty let and thus belong to the Xiphidiata. However, such combination of characters as extremely large body size and I-shaped excretory bladder has not been found before in any other xiphidiocercariae. We obtained COI, ITS1, 5.8S + ITS2, and 28S rDNA sequences for C. cattieni 1. The latter allowed us to specify the phylogenetic position of the discovered cercariae: C. cattieni 1 falls within the superfamily Microphalloidea and is most closely grouped to Pachypsolus irroratus (Rudolphi, 1819) (Pachypsolidae), the sea turtle parasite. Information on the family Pachypsolidae is limited. Judging from the molecular phylogeny, C. cattieni 1 might be the larva of the Pachypsolidae, documented for the first time.</t>
  </si>
  <si>
    <t>Petkeviciute, Romualda; Zhokhov, Alexander E.; Stunzenas, Virmantas; Poddubnaya, Larisa G.; Staneviciute, Grazina</t>
  </si>
  <si>
    <t>Phyllodistomum kupermani n. sp. from the European perch, Perca fluviatilis L. (Perciformes: Percidae), and redescription of Phyllodistomum macrocotyle (Luhe, 1909) with notes on the species diversity and host specificity in the European Phyllodistomum spp. (Trematoda: Gorgoderidae)</t>
  </si>
  <si>
    <t>Phyllodistomum kupermani n; sp; Phyllodistomum macrocotyle; European perch; ITS2 rDNA; 28S; Host specificity; SEM; Morphological variation</t>
  </si>
  <si>
    <t>FRESH-WATER FISHES; DIGENEA GORGODERIDAE; MOLECULAR PHYLOGENY; UMBLAE FABRICIUS; LIFE-CYCLE; PLATYHELMINTHES; MORPHOLOGY; TAXONOMY; FOLIUM; BRAUN</t>
  </si>
  <si>
    <t>BackgroundEuropean species of the large genus Phyllodistomum Braun, 1899 had historically been erected based solely on morphological characters. Unfortunately, many of them are still poorly known and inadequately described. Molecular approaches are critical to delineate species which were impossible to differentiate based on morphology alone.MethodsNew samples of adult Phyllodistomum spp. were collected from the urinary bladder and/or ureters of European freshwater fishes and fixed to conduct a light and scanning electron microscopy study, and to obtain sequences of nuclear (ITS2 spacer and 28S rRNA gene), to be analysed in the context of a molecular phylogeny.ResultsBased on new findings, a new species of Phyllodistomum from the urinary bladder of the European perch, Perca fluviatilis, in Volga River basin, Russia, is described. Additionally, new data on the morphology and tegumental surface topography of P. macrocotyle (Luhe, 1909) Odhner, 1911 from ureters of the common rudd, Scardinius erythrophthalmus, is presented. The host range of P. folium, confirmed by DNA analysis, is extended to other cyprinid fish species.ConclusionsThe present study has again shown that species of the genus Phyllodistomum are in dire need of revision based on both molecular analysis and detailed morphological redescriptions of the forms attributed to the genus. Morphologically, P. kupermani n. sp. most closely resembles P. pseudofolium, a highly host-specific parasite of Gymnocephalus cernuus (L.), but molecular phylogenetic analyses based on ITS2 and 28S rDNA sequences showed that these species are distantly related. Phyllodistomum kupermani n. sp. was found to be phylogenetically most closely related to the type-species of Phyllodistomum, P. folium. Phylogenetic analyses revealed that Phyllodistomum kupermani n. sp. and P. folium formed a clade with other freshwater species for which cystocercous cercariae develop in bivalves of the family Sphaeriidae. The micromorphology and tegumental surface topography of P. macrocotyle revealed in the present study provide a valuable taxonomic criterion for congeneric species differentiation.</t>
  </si>
  <si>
    <t>Reier, Susanne; Haring, Elisabeth; Billinger, Florian; Blatterer, Hubert; Duda, Michael; Gorofsky, Christopher; Grasser, Hans-Peter; Heinisch, Wolfgang; Hoerweg, Christoph; Kruckenhauser, Luise; Szucsich, Nikolaus U.; Wanka, Alexandra; Sattmann, Helmut</t>
  </si>
  <si>
    <t>First confirmed record of Trichobilharzia franki Muller &amp; Kimmig, 1994, from Radix auricularia (Linnaeus, 1758) for Austria</t>
  </si>
  <si>
    <t>First record; Trichobilharzia; Schistosomes; Intermediate hosts; Diversity; Swimmer’ s itch</t>
  </si>
  <si>
    <t>SCHISTOSOME DIVERSITY; MOLECULAR DIVERSITY; AVIAN SCHISTOSOMES; SWIMMERS ITCH; SOFTWARE; PARASITE</t>
  </si>
  <si>
    <t>Avian schistosomes are of medical and veterinary importance as they are responsible for the annually occurring cercarial dermatitis outbreaks. For Austria, so far, only Trichobilharzia szidati Neuhaus 1952 was confirmed on species level as causative agent of cercarial dermatitis. Here we present the first record of Trichobilharzia franki Muller &amp; Kimmig 1994 in Austria. The species was detected during a survey of digenean trematodes in Upper Austrian water bodies. Furthermore, we provide DNA barcodes of T. franki as well as measurements of several parasite individuals to indicate the intraspecific diversity. We also recommend the usage of an alternative primer pair, since the standard COI primer pair previously used for Schistosomatidae amplified an aberrant fragment in the sequence of T. franki. Overall, our study shows how limited our knowledge about occurrence and distribution of avian schistosomes in Austria is and how important it is to acquire such a knowledge to estimate ecological and epidemiological risks in the future.</t>
  </si>
  <si>
    <t>Blasco-Costa, I; Seppaelae, K.; Feijen, F.; Zajac, N.; Klappert, K.; Jokela, J.</t>
  </si>
  <si>
    <t>A new species of Atriophallophorus Deblock &amp; Rose, 1964 (Trematoda: Microphallidae) described from in vitro-grown adults and metacercariae from Potamopyrgus antipodarum (Gray, 1843) (Mollusca: Tateidae)</t>
  </si>
  <si>
    <t>Microphallus; in vitro culture; phylogeny; rRNA genes; mitochondrial genes; life cycle; fresh water; mud snail; waterfowl; New Zealand</t>
  </si>
  <si>
    <t>FRESH-WATER SNAIL; NEW-ZEALAND SNAIL; DIGENEA MICROPHALLIDAE; LOCAL ADAPTATION; PHYLOGENETIC ANALYSIS; HOST POPULATIONS; LIFE-CYCLE; EXPERIMENTAL COEVOLUTION; SPATIAL VARIATION; PATAGONIAN COAST</t>
  </si>
  <si>
    <t>The adult and metacercaria life stages of a new species of the microphallid genus Atriophallophorus Deblock &amp; Rose, 1964 are described from specimens collected at Lake Alexandrina (South Island, New Zealand). In addition to molecular analyses of ribosomal and mitochondrial genes, metacercariae of Atriophallophorus winterbourni n. sp. from the snail host Potamopyrgus antipodarum (Gray) were grown in vitro to characterize internal and external morphology of adults using light and scanning electron microscopy and histological techniques. Atriophallophorus winterbourni n. sp. is readily distinguishable from Atriophallophorus coxiellae Smith, 1973 by having a different structure of the prostatic chamber, sub-circular and dorsal to genital atrium, rather than cylindrical, fibrous, elongate and placed between the seminal vesicle and the genital atrium. The new species is most similar to Atriophallophorus minutus (Price, 1934) with regards to the prostatic chamber and the morphometric data, but possesses elongate-oval testes and subtriangular ovary rather than oval and transversely oval in A. minutus. Phylogenetic analyses including sequence data for A. winterbourni n. sp. suggested a congeneric relationship of the new species to a hitherto undescribed metacercariae reported from Australia, both forming a strongly supported clade closely related to Microphallus and Levinseniella. In addition, we provide an amended diagnosis of Atriophallophorus to accommodate the new species and confirm the sinistral interruption of the outer rim of the ventral sucker caused by the protrusion of the dextral parietal atrial scale at the base of the phallus.</t>
  </si>
  <si>
    <t>28S ITS2 Cox1 ND5</t>
  </si>
  <si>
    <t>Tatonova, Y. V.; Izrailskaia, A. V.; Besprozvannykh, V. V.</t>
  </si>
  <si>
    <t>Stephanoprora amurensis sp. nov., Echinochasmus milvi Yamaguti, 1939 and E. suifunensis Besprozvannykh, 1991 from the Russian southern Far East and their phylogenetic relationships within the Echinochasmidae Odhner 1910</t>
  </si>
  <si>
    <t>Echinochasmidae; Echinochasmus spp; life cycle; molecular data; morphological description; Russia; Stephanoprora amurensis sp; nov</t>
  </si>
  <si>
    <t>LIFE-CYCLE; MITOCHONDRIAL-DNA; ECHINOSTOMATIDAE; DIGENEA; TREMATODA; PLATYHELMINTHES; NUCLEAR</t>
  </si>
  <si>
    <t>Mature worms of Stephanoprora amurensis sp. nov. were obtained in an experimental study of its life cycle. In the Russian southern Far East, this trematode circulates using freshwater snails Parajuga subtegulata, freshwater fish and birds as the first, second intermediate and final hosts, respectively. Stephanoprora amurensis sp. nov. differs from the well-known representatives of Stephanoprora in a number of morphometric indicators of the developmental stages. The validity of the species was also confirmed by nuclear and mitochondrial DNA markers. In addition, new genetic data were obtained for Echinochasmus suifunensis and Echinochasmus milvi. An analysis of phylogenetic relationships within Echinochasmidae based on the 28S rRNA gene and ITS2 region identified two clusters, one of which combines species of Echinochasmus with 20-22 collar spines and short-tailed cercariae, and the other which includes Stephanoprora spp. and a number of representatives of Echinochasmus with 24 collar spines and long-tailed cercariae. The results of phylogenetic analysis based on ITS2 data show interfamily level of differences between the two clusters and intergeneric differentiation between the three subclusters uniting the species of Stephanoprora and Echinochasmus.</t>
  </si>
  <si>
    <t>Achatz, Tyler J.; Cleveland, Dawn W.; Carrion Bonilla, Carlos; Cronin, Lawrence; Tkach, Vasyl V.</t>
  </si>
  <si>
    <t>New dicrocoeliid digeneans from mammals in Ecuador including a highly genetically divergent new genus from an ancient marsupial lineage</t>
  </si>
  <si>
    <t>Dicrocoeliidae; Otongatrema caenolestesi; n. sp., n. gen; Metadelphis cesartapiai n. sp.; Molecular phylogeny; Caenolestes; Anoura</t>
  </si>
  <si>
    <t>PHYLOGENETIC ANALYSIS; PLATYHELMINTHES; ANENTEROTREMATIDAE; TREMATODA</t>
  </si>
  <si>
    <t>The Dicrocoeliidae is a highly diverse and broadly distributed family of digeneans typically parasitic in the gall bladder and liver of their tetrapod hosts. So far, no study has reported dicrocoeliids, or any digeneans, from the ancient marsupial family Caenolestidae. Herein, we describe a new genus of dicrocoeliids (Otongatrema n. gen.) from Tate's shrew opossum Caenolestes fuliginosus and a new species of Metadelphis (Metadelphis cesartapiai n. sp.) from a phyllostomid bat Anoura peruana collected in Ecuador. Otongatrema can be readily distinguished from the morphologically closest dicrocoeliid genera Concinnum, Conspicuum and Canaania based on the position of the genital pore, distribution/position of the uterus and extent of vitellarium. Metadelphis cesartapiai can be easily differentiated from other Metadelphis spp. based on a combination of morphological characters including body shape and size, distribution of vitellarium, shape of the gonads as well as size of suckers and cirrus sac. In addition, we used newly generated partial sequences of the nuclear 28S rRNA gene and mitochondrial cox1 genes to examine phylogenetic affinities of the new taxa within the Dicrocoeliidae. Both the 28S and cox1 phylogenies confidently positioned Otongatrema as a sister/basal group to all other dicrocoeliids sequenced so far. The phylogenetic position of Otongatrema may be explained by a close co-evolutionary relationship with Caenolestidae, one of the most basal and most ancient groups of marsupials. In addition, our 28S phylogeny provides evidence that the complete or partial loss of intestinal structures has likely occurred independently at least 3 times in the evolutionary history of the Dicrocoeliidae.</t>
  </si>
  <si>
    <t>Dunghungzin, Chadaporn; Chontananarth, Thapana</t>
  </si>
  <si>
    <t>Prevalence of cercarial infections in freshwater snails and morphological and molecular identification and phylogenetic trends of trematodes</t>
  </si>
  <si>
    <t>CHIANG-MAI PROVINCE; HAPLORCHIS-TAICHUI; OPISTHORCHIS-VIVERRINI; FISH; HETEROPHYIDAE; METACERCARIAE; EPIDEMIOLOGY; THAILAND; DIGENEA; BASIN</t>
  </si>
  <si>
    <t>Objective: To investigate the prevalence of cercarial infections in freshwater snails from several water sources in Nakhon Nayok, Nonthaburi, and Pathum Thani provinces of Central Thailand, and to reconstruct a phylogenetic tree for improved understanding of the relationships in the cercarial stage. Methods: The snail specimens were collected from 34 total sampling sites and investigated for cercarial infections using the crushing method. The cercarial specimens were classified and used for the phylogenetic tree analysis using the Internal Transcribed Spacer 2 (ITS2). Results: A total of 1 921 snail specimens were classified into five families and seven species. The results showed that four snail species were identified as intermediate hosts of the larval stages of trematodes, with an overall prevalence of infection of 2.45% (47/1 921). The infected snail specimens included five groups of the cercarial type: cercariaeum cercariae, echinostome cercaria, megalurous cercaria, parapleurolophocercous cercaria, and xiphidiocercariae. This is particularly true of xiphidiocercariae, which was found to be the dominant type among cercarial infections in bithyniid snails by approximately 38.00%. With regard to molecular identification, the phylogenetic tree was reconstructed using the neighbor-joining method with 10 000 bootstraps and separated the trematodes into three clades: Echinostomatoidea, Microphalloidea and Opisthorchioidea. Conclusions: The study reveals a high prevalence of cercarial infection for each cercarial type and maturation into a definite trematode genus and delineates morphological characteristics and evolutionary trends among each larval trematode in Nakhon Nayok, Nonthaburi and Pathum Thani provinces. In addition, the ITS2 sequence data of cercariae could be used to examine classification of these species at the family level.</t>
  </si>
  <si>
    <t>Asian Pac. J. Trop. Med.</t>
  </si>
  <si>
    <t>Kremnev, Georgii; Gonchar, Anna; Krapivin, Vladimir; Knyazeva, Olga; Krupenko, Darya</t>
  </si>
  <si>
    <t>First elucidation of the life cycle in the family Brachycladiidae (Digenea), parasites of marine mammals</t>
  </si>
  <si>
    <t>Digenea; Brachycladiidae; Acanthocolpidae; Life cycle; Cercariae; Metacercariae; Orthosplanchnus arcticus; Naticidae</t>
  </si>
  <si>
    <t>SEALS ERIGNATHUS-BARBATUS; BEARDED SEALS; PHYLOGENETIC ANALYSIS; FEEDING-HABITS; PHOCA-HISPIDA; TREMATODA; ACANTHOCOLPIDAE; CERCARIAE; PLATYHELMINTHES; CLASSIFICATION</t>
  </si>
  <si>
    <t>Digeneans of the family Brachycladiidae are cosmopolitan parasites restricted to marine mammals. Their life cycles are unknown. Phylogenetically, Brachycladiidae are closely related to Acanthocolpidae, parasites of marine teleost fishes. Acanthocolpida typically possess three-host life cycles with gastropods of the superfamily Buccinoidea acting as the first intermediate hosts for most species, and either fishes or bivalves acting as the second intermediate hosts. A few species previously identified as Neophasis differ from other Acanthocolpidae in having naticid gastropods as first intermediate hosts, and both fishes and bivalves as second ones. We assumed that this may indicate an incorrect life cycle description and revised previous data on rediae and cercariae of Neophasis spp. from Cryptonatica affinis (Naticidae) and metacercariae from cardiid bivalves at the White Sea using molecular and morphological approaches. Sequence comparison showed that rediae and cercariae from C. affinis resembling some representatives of the genus Neophasis and metacercariae from bivalves resembling Neophasis oculata belong to the brachycladiid species Orthosplanchnus arcticus. Thus, the life cycle of O. arcticus proceeds as follows: seals serve as the definitive host, C. affinis as the first intermediate host and cardiid bivalves as the second. We found one more type of redia and cercaria in C. affinis which, by molecular evidence, also belongs to Brachycladiidae and is closely related to O. arcticus. Here we refer to them as Brachycladiidae gen. sp. 1 WS. We suggest that Brachycladiidae gen. sp. 1 WS may belong to either Orthosplanchnus or Odhneriella, with beluga whales possibly being the definitive host. Morphological features of O. arcticus and Brachycladiidae gen. sp. 1 WS cercariae are summarised and matched with published data on putatively brachycladiid cercariae. We compare and discuss the diversity of life cycle patterns among Brachycladiidae and Acanthocolpidae, and show that they differ not only in the type of definitive host, but also in both intermediate hosts. (C) 2020 Australian Society for Parasitology. Published by Elsevier Ltd. All rights reserved.</t>
  </si>
  <si>
    <t>Rajput, Mahvish; Arijo, Abdullah G.; Bhutto, Muhammad Bachal; Buriro, Rehana Shahnawaz; Gadahi, Javaid Ali; Naeem, Muhammad; Laghari, Zubair Ahmed</t>
  </si>
  <si>
    <t>Morphological and Molecular Characterization of Rumen Fluke Species from Sheep in Southeastern Pakistan</t>
  </si>
  <si>
    <t>Prevalence; Rumen fluke; Paramphistomum; Sheep; ITS-2+; Pakistan</t>
  </si>
  <si>
    <t>PARAMPHISTOMUM-DAUBNEYI; FASCIOLA-HEPATICA; RIBOSOMAL DNA; CATTLE; INFECTIONS; TREMATODA; IDENTIFICATION; EPIDEMIOLOGY; PREVALENCE; EPICLITUM</t>
  </si>
  <si>
    <t>The present study was conducted to determine the prevalence of rumen fluke (Paramphistome spp.) infection in sheep slaughtered at the abattoir of Hyderabad, Pakistan and their molecular characterization with analysis of their evolutionary relationship. A total of 200 rumens from slaughtered sheep were examined and out of 200 sheep, a total of 75 (37.5%) were positive for rumen fluke infection. The results indicate that sheep were infected with the morphologically identical species indicating the only species infecting rumen. Further, it was found that the infection was prevalent in all months sampled but the highest infection rate was observed in November (56%) followed by October (38%), September (34%) and was observed lowest in August (22%). While, the infection rate in both sexes varies but the statistically non-significant difference in the prevalence among females (45%) than males (29%) was observed. Among the isolated rumen flukes, six flukes were used for molecular characterization by amplifying second internal transcribed spacer sequence flanking 5.8S and 28S ribosomal gene sequences (ITS-2+) yielding a 428 bp fragment which were sequenced for further analysis. The nucleotide sequences from 6 isolates were further analyzed for sequence similarities and were used for constructing phylogenetic tree. The sequence and evolutionary relationship analysis indicate that all isolates were belong to the same species and were clustered together with Paramphistomum epiclitum. Taken together, this study provides the baseline data for the prevalence of rumen fluke infection in southeastern Pakistan and their molecular characterization using rDNA ITS-2+ region which serve as useful genetic marker for species identification.</t>
  </si>
  <si>
    <t>Pak. J. Zool.</t>
  </si>
  <si>
    <t>Sokolov, Sergey; Voropaeva, Ekaterina; Atopkin, Dmitry</t>
  </si>
  <si>
    <t>A new species of deropristid trematode from the sterlet Acipenser ruthenus (Actinopterygii: Acipenseridae) and revision of superfamily affiliation of the family Deropristidae</t>
  </si>
  <si>
    <t>18S; 28S; Monorchioidea; new species; River Volga; Skrjabinopsolus; sturgeons</t>
  </si>
  <si>
    <t>AMIANTIS-PURPURATA BIVALVIA; PHYLOGENETIC ANALYSIS; DIGENEA PLATYHELMINTHES; SYSTEMATICS; VENERIDAE; INFERENCE</t>
  </si>
  <si>
    <t>A new species, Skrjabinopsolus nudidorsalis sp. n.ov is described from the sterlet Acipenser ruthenus, caught in the River Volga basin (Russia). This species differs from previously described congeners by the absence of vitelline follicles on the dorsal side of the body. The complete 18S rRNA and partial 28S rRNA gene sequences obtained for S. nudidorsalis are the first molecular data for the family Deropristidae. The results of phylogenetic analysis indicate that Deropristidae is sister to the Monorchiidae + Lissorchiidae group. The results of the phylogenetic study contradict the current taxonomic hypothesis that Deropristidae belongs to the superfamily Lepocreadioidea and allow inclusion of this family in Monorchioidea. The morphological similarity of deropristids to other monorchioids is recognizable from the presence of a bipartite internal seminal vesicle, spinous cirrus and a voluminous, armed metraterm.</t>
  </si>
  <si>
    <t>Velazquez-Urrieta, Yanet; Perez-Ponce de Leon, Gerardo</t>
  </si>
  <si>
    <t>MOLECULAR AND MORPHOLOGICAL ELUCIDATION OF THE LIFE CYCLE OF THE FROG TREMATODE LANGERONIA MACROCIRRA (DIGENEA: PLEUROGENIDAE) IN LOS TUXTLAS, VERACRUZ, MEXICO</t>
  </si>
  <si>
    <t>Langeronia macrocirra; Life Cycle; Intermediate Host; Definitive Host; Cercariae; Metacercariae; Phylogenetic Tree; DNA</t>
  </si>
  <si>
    <t>LECITHODENDRIIDAE; TRANSMISSION; STRATEGIES</t>
  </si>
  <si>
    <t>The genus Langeronia Caballero and Bravo-Hollis, 1949, currently contains 6 species of amphibian trematodes distributed in North and Middle America. The type species of the genus, Langeronia macrocirra Caballero and Bravo-Hollis, 1949, occurs in Mexico and is relatively commonly found as a parasite of leopard frogs. However, information regarding its life cycle is lacking. In this paper, we study the life cycle of L. macrocirra in Laguna Escondida, Los Tuxtlas, Veracruz. Definitive hosts (Rana spp.) as well as potential intermediate hosts (gastropods, bivalves, crustaceans, tadpoles, hemipterans, and odonate naiads) were sampled in the locality and studied to search for the presence of adults and larval stages of the trematode. Specimens were morphologically characterized, and some individuals were sequenced for 1 ribosomal gene (28S rRNA) and 1 mitochondrial gene (COI). DNA sequences of the adults obtained from leopard frogs were matched with those of the larval forms in their intermediate hosts (metacercariae, cercariae, and sporocysts) to demonstrate conspecificity. Further, we conducted a detailed study of the tegument of the body surface with scanning electron microscopy to characterize each of the developmental stages of the life cycle of L. macrocirra.</t>
  </si>
  <si>
    <t>Cabanas-Granillo, Jhonatan; Solorzano-Garcia, Brenda; Mendoza-Garfias, Berenit; Perez-Ponce de Leon, Gerardo</t>
  </si>
  <si>
    <t>A new species of Lecithostaphylus Odhner, 1911 (Trematoda: Zoogonidae) from the Pacific needlefish, Tylosurus pacificus, off the Pacific coast of Mexico, with a molecular assessment of the phylogenetic position of this genus within the family</t>
  </si>
  <si>
    <t>Digenea; 28S rDNA; Chamela Bay; Acapulco Bay; Marine fish</t>
  </si>
  <si>
    <t>FELLODISTOMIDAE DIGENEA; MARINE FISHES; PLATYHELMINTHES; CLASSIFICATION</t>
  </si>
  <si>
    <t>A new species ofLecithostaphylusOdhner,1911(Zoogonidae) is described from the Pacific agujon needlefish,Tylosurus pacificus(Steindachner) (Belonidae), from two localities off the Pacific coast of Mexico. Morphologically, the new species agrees with the diagnosis of the genusLecithostaphylus.Lecithostaphylus brayisp. nov. differs from other congeneric species by a combination of morphological traits, including the overall body size, anterior and posterior extension of the vitelline follicles in the hindbody, and the presence/absence of papilla-like denticles on internal surface of ventral sucker.Lecithostaphylus brayisp. nov. most closely resemblesL. retroflexus(Molin,1859), Odhner,1911andLecithostaphylus tylosuriChaari, Derbel &amp; Neifar,2013from Mediterranean needlefishes andLecithostaphylus nitens(Linton,1898) Linton,1940from needlefishes in multiple marine ecoregions; however, it can be distinguished by subtle morphological differences, host association, and geographical distribution. The new species will require further verification through a more detailed morphological study ofL. nitensand, ideally, molecular data forL. nitens,L. retorflexus, andL. tylosuri. Newly generated 28S rDNA sequences allowed a phylogenetic assessment of the genus and show thatLecithostaphylusclades within the Zoogonidae, sister to the generaDeretremaLinton,1910+ProctophantastesOdhner,1911, although the family Zoogonidae is not resolved as monophyletic. The inclusion of more representative genera in the molecular phylogenetic analysis will be needed to generate a more robust classification scheme for the Zoogonidae, and to discuss host specificity patterns for members of the family.</t>
  </si>
  <si>
    <t>Mar. Biodivers.</t>
  </si>
  <si>
    <t>Tkach, Vasyl V.; Achatz, Tyler J.; Pulis, Eric E.; Junker, Kerstin; Snyder, Scott D.; Bell, Jeffrey A.; Halajian, Ali; de Vasconcelos Melo, Francisco Tiago</t>
  </si>
  <si>
    <t>Phylogeny and systematics of the Proterodiplostomidae Dubois, 1936 (Digenea: Diplostomoidea) reflect the complex evolutionary history of the ancient digenean group</t>
  </si>
  <si>
    <t>MOLECULAR PHYLOGENY; HELMINTH-PARASITES; SPP. DIGENEA; CLASSIFICATION; CROCODYLIA; POSITION; REVEALS; POIRIER</t>
  </si>
  <si>
    <t>The Proterodiplostomidae Dubois, 1936 is a relatively small family of diplostomoidean digeneans parasitising the intestines of reptilian hosts associated with freshwater environments in tropical and subtropical regions. The greatest diversity of proterodiplostomids is found in crocodilians, although some parasitise snakes and turtles. According to the most recent revision, the Proterodiplostomidae included 17 genera within 5 subfamilies. Despite the complex taxonomic structure of the family, availability of testable morphology-based phylogenetic hypotheses and ancient hosts, molecular phylogenetic analyses of the group were practically lacking. Herein, we use novel DNA sequence data of the nuclear lsrRNA gene and mitochondrialcox1 gene from a broad range of proterodiplostomid taxa obtained from crocodilian, fish, and snake hosts on four continents to test the monophyly of the family and evaluate the present morphology-based classification system of the Proterodiplostomidae in comparison with the molecular phylogeny. This first detailed phylogeny for the Proterodiplostomidae challenges the current systematic framework. Combination of molecular phylogenetic data with examination of freshly collected quality specimens and re-evaluation of morphological criteria resulted in a number of systematic and nomenclatural changes along with a new phylogeny-based classification of the Proterodiplostomidae. As the result of our molecular and morphological analyses: (i) the current subfamily structure of the Proterodiplostomidae is abolished; (ii) three new genera,Paraproterodiplostomumn. g.,Neocrocodilicolan. g. andProteroduboisian. g., are described andPseudoneodiplostomoidesYamaguti, 1954 is restored and elevated from subgenus to genus level; (iii) two new species,Paraproterodiplostomum curranin. g., n. sp. andArchaeodiplostomum overstreetin. sp., are described from the American alligator in Mississippi, USA. Comparison of the structure of terminal ducts of the reproductive system in all proterodiplostomid genera did not support the use of these structures for differentiation among subfamilies (or major clades) within the family, although they proved to be useful for distinguishing among genera and species. Our study includes the first report of proterodiplostomids from Australia and the first evidence of a snake acting as a paratenic host for a proterodiplostomid. A key to proterodiplostomid genera is provided. Questions of proterodiplostomid-host associations parasitic in crocodilians are discussed in connection with their historical biogeography. Our molecular phylogeny of the Proterodiplostomidae closely matches the current molecular phylogeny of crocodilians. Directions for future studies of the Proterodiplostomidae are outlined.</t>
  </si>
  <si>
    <t>A new genus of Bucephalidae Poche, 1907 (Trematoda: Digenea) for three new species infecting the yellowtail pike,Sphyraena obtusataCuvier (Sphyraenidae), from Moreton Bay, Queensland, Australia</t>
  </si>
  <si>
    <t>MARINE FISHES; PLATYHELMINTHES; CLASSIFICATION; WATER; RDNA</t>
  </si>
  <si>
    <t>Three new species of the family Bucephalidae Poche, 1907 (Trematoda: Digenea) are described from the yellowtail pike,Sphyraena obtusataCuvier (Sphyraenidae), from Moreton Bay, Queensland, Australia. The three species are morphologically consistent with the present broad concept of the genusBucephalusBaer, 1827, but significant phylogenetic and ecological differences relative to the type-species ofBucephalusrequire the proposal of a new genus.Aenigmatreman. g. is proposed forA. undecimtentaculatumn. sp. (type-species),A. inopinatumn. sp. andA. grandiovumn. sp. In addition, based on morphological, ecological and biogeographical similarities, we recombine two existing species ofBucephalusasAenigmatrema kaku(Yamaguti, 1970) n. comb. andAenigmatrema sphyraenae(Yamaguti, 1952) n. comb. Although the three species described in this study are extremely morphologically similar, they can be differentiated from each other, and fromA. kakuandA. sphyraenae, morphometrically on the basis of egg size, tentacle number and a combination of the caecum and vitelline field lengths. Complete ITS2 rDNA, partial 28S rDNA and partialcox1 mtDNA sequence data were generated for the three new species, which formed a well-supported clade in all 28S phylogenetic analyses. An expanded phylogenetic tree for the subfamily Bucephalinae Poche, 1907 is presented, demonstrating unresolved issues with the morphology-based taxonomy of the subfamily. The three largest genera,Bucephalus,RhipidocotyleDiesing, 1858 andProsorhynchoidesDollfus, 1929 remain extensively polyphyletic, indicating the need for significant further systematic revision.</t>
  </si>
  <si>
    <t>Wee, Nicholas Q-X; Cribb, Thomas H.; Cutmore, Scott C.; Martin, Storm B.</t>
  </si>
  <si>
    <t>Retroporomonorchis panshon. g., n. sp., an unusual monorchiid trematode exploiting an atypical host</t>
  </si>
  <si>
    <t>LIFE-CYCLE; HAEMULIDAE PERCIFORMES; MARINE FISHES; DIGENEA; CRYPTOGONIMIDAE; LUTJANIDAE; SNAPPER; GULF; GEN.; BAY</t>
  </si>
  <si>
    <t>The Monorchiidae Odhner, 1911 are well represented in tropical and subtropical marine fishes worldwide but rarely reported from the Lutjanidae, an important family of tropical fishes that prey mainly on demersal fishes, decapods and cephalopods. Here, we report the first monorchiid from a lutjanid in Australian waters,Retroporomonorchis panshon. g., n. sp. inLutjanus fulvus(Forster), off Lizard Island on the northern Great Barrier Reef. It is morphologically and phylogenetically distinct among known monorchiids, resolves within the Monorchiinae Odhner, 1911, and is characterised by a relatively large ventral sucker, a sinistral genital pore immediately posterior to the ventral sucker, unfilamented eggs, a single testis, and vitelline follicles restricted to the level of the gonads. We assessed all previous records of monorchiids from lutjanid fishes and found only one to be convincing, that ofInfundiburictus overstreeti(Gupta &amp; Gupta, 1990) Wee, Cutmore, Perez-del-Olmo &amp; Cribb, 2020 fromLutjanus monostigma(Cuvier) in the Bay of Bengal. Another,Monorcheides xishaensisShen, 1985, fromLutjanus argentimaculatus(Forsskal) in the Paracel Islands, South China Sea, is here recognised as a cryptogonimid, and is synonymised withSiphoderina asiaticaGu &amp; Shen, 1979. In the remaining reports, the identity of the host is either ambiguous or doubtful, or the identity of the worm is not supported with sufficient evidence.</t>
  </si>
  <si>
    <t>Chamuah, J. K.; Borkotoky, D.; Amenti; Khate, K.; Jacob, S. S.; Lalchamliani; Raina, O. K.; Khan, M. H.; Mitra, A.</t>
  </si>
  <si>
    <t>Molecular characterization and histopathological studies on Fasciola gigantica in Mithun (Bos frontalis)</t>
  </si>
  <si>
    <t>Fasciola gigantica; Mithun; Molecular identification; Pathological alteration</t>
  </si>
  <si>
    <t>INTERNAL TRANSCRIBED SPACER; INDIAN LIVER FLUKE; GENETIC-CHARACTERIZATION; INTERMEDIATE FASCIOLA; IDENTIFICATION; MITOCHONDRIAL; HEPATICA; FORMS; TREMATODA; ANIMALS</t>
  </si>
  <si>
    <t>Mitochondrial DNA sequence of the sub-unit 1 of cytochrome c oxidase (Cox1) and ribosomal DNA sequence of the first internal transcribed spacer (ITS-1) of Fasciola collected from mithun and cattle from Arunachal Pradesh, India were characterized at molecular level in order to identify the species of parasite. Based on sequence and phylogenetic analysis, the identity of the parasite was confirmed as Fasciola gigantica in mithun as well as from cattle. In order to know histopathological alteration in Fasciola infection, a histopathological study was performed on eight liver specimens, out of 110 animals studied during the period from 2010-2016. Histopathological examination of F.gigantica infected liver showed extensive fibrous connective tissue proliferation with necrosis of hepatocytes and infiltration of polymorphonuclear cell. There was evidence of migratory tracts of parasites with losing of normal lobular hepatic architecture. Bile duct proliferation was followed by congestion of portal vein with perivascular cuffing with surrounding degeneration of hepatocytes. The hepatocytes showed pyknosis with hyperplasia of bile duct.</t>
  </si>
  <si>
    <t>Indian J. Anim. Res.</t>
  </si>
  <si>
    <t>Wee, Nicholas Q. -X.; Crouch, Kristine; Cutmore, Scott C.; Cribb, Thomas H.</t>
  </si>
  <si>
    <t>Pseudohurleytrema yolandaen. sp., the first monorchiid trematode reported from the Triacanthidae (Tetraodontiformes)</t>
  </si>
  <si>
    <t>N. SP; DIGENEA OPECOELIDAE; MORETON BAY; QUEENSLAND; FISHES; WATERS; G.</t>
  </si>
  <si>
    <t>Prior to the present study, species of the trematode family Monorchiidae Odhner, 1911 had been reported from four of the ten families of tetraodontiform fishes: the Balistidae, Monacanthidae, Ostraciidae and Tetraodontidae. Here we report the first monorchiid from the family Triacanthidae,Pseudohurleytrema yolandaen. sp. infectingTripodichthys angustifrons(Hollard), from Moreton Bay, Queensland, Australia. The species conforms well to the morphological concept of the subfamily Hurleytrematinae Yamaguti, 1958, and the genusPseudohurleytremaYamaguti, 1954, in the possession of filamented eggs, a bipartite terminal organ, and a unipartite seminal vesicle. Relative to the other three recognised species ofPseudohurleytrema, the present species is distinctive in the size of the testis and eggs, position of the ovary, and the form of the vitellarium and excretory vesicle. We considerPseudohurleytrema magnumKaikabad &amp; Bilqees in Bilqees, 1991 as aspecies inquirenda. Sequence data for the 28S ribosomal RNA gene and cox1 mitochondrial gene were generated forP.yolandae, providing the first molecular data for the genus. Phylogenetic analysis showed thatP.yolandaedoes not form a clade with the other three hurleytrematine genera for which there are molecular data (HelicometroidesYamaguti, 1934,HurleytrematoidesYamaguti, 1953 andProvitellusDove &amp; Cribb, 1998), forming a poorly-supported clade withProctotrema addisoniSearle, Cutmore &amp; Cribb, 2014 within the clade of the subfamily Monorchiinae Odhner, 1911. The four hurleytrematine genera resolved as four distinct clades, indicating that the current subfamilial classification requires comprehensive revision.</t>
  </si>
  <si>
    <t>Sokolov, Sergey G.; Gordeev, Ilya I.; Atopkin, Dmirtry M.</t>
  </si>
  <si>
    <t>Phylogenetic affiliation of the lepocreadiid trematodes parasitizing some marine fishes in the North-western Pacific</t>
  </si>
  <si>
    <t>Opechona olssoni; Opechona bacillaris; Prodistomum alaskense; Prodistomum orientale; Lepocreadiidae; 28S rRNAgene</t>
  </si>
  <si>
    <t>DIGENEAN TREMATODES; PRODISTOMUM LINTON; OPECHONA LOOSS; PLATYHELMINTHES; ISLANDS; ODHNER; BRAY</t>
  </si>
  <si>
    <t>The first phylogenetic reconstruction of the Lepocreadiidae that includeOpechona olssoni,Prodistomum alaskenseandProdistomum orientaleis presented. These trematode species were collected during a parasitological survey of marine fish caught in the North-western Pacific. Phylogenetic analysis based on comparisons of28S rRNAgene partial sequences supports the monophyly of the genusOpechona. On the contrary, the genusProdistomumis not a monophyletic taxon. TheOpechonaspp. clade together withP. orientale,P. alaskenseand the three previously sequenced lepocreadiid speciesProdistomum keyam,Preptetos trullaandClavogalea trachinotiform a single high-supported group. The result of ITS1-based analysis does not confirm the taxonomic hypothesis about the conspecificity ofO. olssoniandO. bacillaris.</t>
  </si>
  <si>
    <t>Gomez de Aguero, Veronica Castilla; Luka, Joshua; Gandasegui, Javier; Valderas-Garcia, Elora; Joseph Ajanusi, Olorugum; Pauline Chiezey, Ngozi; Martinez-Valladares, Maria</t>
  </si>
  <si>
    <t>Fasciola hepaticaandFasciola giganticacoexistence in domestic ruminants in Nigeria: application of a PCR-based tool</t>
  </si>
  <si>
    <t>Fasciola hepatica; Fasciola gigantica; Sheep; Cattle; PCR diagnosis</t>
  </si>
  <si>
    <t>GENETIC-CHARACTERIZATION; TREMATODE INFECTIONS; F-HEPATICA; GIGANTICA; PREVALENCE; CATTLE; DIFFERENTIATION; EPIDEMIOLOGY; DISEASE; FORMS</t>
  </si>
  <si>
    <t>The distinction betweenFasciola hepaticaandFasciola giganticahas been traditionally based on morphological criteria, although accurate recognition of the two flukes is usually difficult because of substantial variations in morphological features. The main aim of this study was to develop a PCR-based assay for discrimination between both species collected in sheep and cattle from Nigeria. A total of 47 animals, 33 cattle and 14 sheep, were sampled, and a single adult fluke was collected from each animal. DNA was extracted from flukes, and primers were designed based on mitochondrial DNA sequences to amplify a 304 bp fragment for the identification ofF. hepaticaand 752 bp forF. gigantica. PCR products from 12 flukes were sequenced for phylogenetic analysis. A total of 29 out of 47 flukes were identified asF. hepaticaand 18 asF. gigantica. Within each host, the percentage of each fluke species was as follows: In cattle, 18/33 (54.5%) and 15/33 (45.5%) wereF. hepaticaandF. gigantica, respectively. In sheep, 11/14 (78.6%) wereF. hepaticaand 3/14F. gigantica(21.4%). The phylogenetic analysis confirmed these results. Although the number of flukes collected in sheep was limited, it seems thatF. hepaticais more prevalent in sheep thanF. gigantica, whereas the percentage of each species was similar in cattle. This study confirms the presence ofF. hepaticain Nigeria.</t>
  </si>
  <si>
    <t>Trop. Anim. Health Prod.</t>
  </si>
  <si>
    <t>Dutton, Haley R.; Bullard, Stephen A.</t>
  </si>
  <si>
    <t>A new species and emendation of the seldom reported Enterohaematotrema Mehra, 1940 (Digenea: Schistosomatoidea), including a revised phylogenetic hypothesis for turtle blood flukes</t>
  </si>
  <si>
    <t>AMAZON RIVER-BASIN; SPIRORCHIDAE; STUNKARD; GENUS; GEOEMYDIDAE; PARASITE; GENERA</t>
  </si>
  <si>
    <t>EnterohaematotremaMehra, 1940 is emended herein based upon a review of the literature and a description of a new species (Enterohaematotrema triettruongin. sp.) infecting yellow-headed temple turtles,Heosemys annandalii(Boulenger) (Cryptodira: Geoemydidae), in the Mekong River, Vietnam. The new species differs from the published descriptions of its congenersEnterohaematotrema palaeorticumMehra, 1940 andEnterohaematotrema hepaticum(Simha, 1958) Simha &amp; Chattopadhyaya, 1980 by having two distinctive oesophageal glands, a short and eversible cirrus (vsprotrusive with 3 distinct processes), a dorsal common genital pore that is sinistral (vsventral and medial), a transverse (vslongitudinal) external seminal vesicle, an oviducal seminal receptacle that is sinistral (vsdextral), and a vitellarium distributing from the caecal bifurcation (anterior to the ventral sucker) to the caecal tips (vsvitellarium not extending anteriad beyond ventral sucker inE. palaeorticumor vitellarium wholly posterior to the terminal genitalia inE. hepaticum). A phylogenetic analysis of the D1-D3 domains of the nuclear large subunit ribosomal DNA (28S) recoveredEnterohaematotremaandPlattRoberts &amp; Bullard, 2016 as sister taxa that share a recent common ancestor with the clade comprisingRuavermisDutton &amp; Bullard, 2020 andCoeuritremaMehra, 1933. These flukes collectively comprise a monophyletic group of southeast Asian turtle blood flukes. This analysis also indicated that the massive, longitudinal metraterm of species ofEnterohaematotremaandUterotremaPlatt &amp; Pichelin, 1994 represents homoplasy (convergent evolution). The present study comprises the first morphological study of original specimens of any species ofEnterohematotremain more than 50 years and is the first molecular phylogenetic placement of the genus among the various turtle blood fluke lineages.</t>
  </si>
  <si>
    <t>Gilardoni, Carmen; Etchegoin, Jorge; Cribb, Thomas; Pina, Susana; Rodrigues, Pedro; Emilia Diez, Maria; Cremonte, Florencia</t>
  </si>
  <si>
    <t>Cryptic speciation of the zoogonid digeneanDiphterostomum flavumn. sp. demonstrated by morphological and molecular data</t>
  </si>
  <si>
    <t>Life cycle; Zoogonidae; Pinguipes brasilianus; Cryptic species; Patagonian coast</t>
  </si>
  <si>
    <t>DIGENETIC TREMATODES; MARINE FISHES; PHYLOGENETIC-RELATIONSHIPS; PATAGONIAN COAST; LABRID FISHES; TELEOST FISH; LIFE-CYCLE; HOST; PARASITES; DIVERSITY</t>
  </si>
  <si>
    <t>Diphterostomum brusinae(Zoogonidae) is a digenean species that has been recorded worldwide parasitizing marine fishes. Several species have been synonymized withD. brusinaebecause they lack conspicuous morphological differences. However, due to the breadth of its geographic distribution and the variety of hosts involved in the life cycles, it is likely to be an assemblage of cryptic species.Diphterostomum flavumn. sp. is described here as a morphologically cryptic relative ofD. brusinae, in the fishPinguipes brasilianus(Pinguipedidae) off the Patagonian coast, Southwestern Atlantic Ocean, and its life cycle is elucidated through morphology and molecular analysis. This species uses the gastropodBuccinanops deformis(Nassariidae) as first and second intermediate host with metacercariae encysting within sporocysts. They also, however, use the polychaeteKinbergonuphis dorsalis(Onuphidae) as second intermediate host. No morphological differences were found between adults ofD. flavumn. sp. andD. brusinae;however, the number of penetration glands of the cercariae, a diagnostic feature, differed (9 vs. 3 pairs), as well as the ITS2 sequences for the two species. This work provides morphological and molecular evidence of cryptic diversification among species described asD. brusinae, in which the only clear differences are in larval morphology and host spectrum. The strict specificity to the snail acting as the first intermediate host and the variety of fishes with different feeding habits acting as definitive hosts support the likely existence of multiple cryptic species around the world.</t>
  </si>
  <si>
    <t>Ba, Aissatou; Bakhoum, Abdoulaye J. S.; Ba, Cheikh Tidiane; Bray, Rodney Alan; Marchand, Bernard; Ndiaye, Papa Ibnou; Quilichini, Yann</t>
  </si>
  <si>
    <t>Ultrastructure of the spermatozoon ofLecithostaphylus parexocoeti(Digenea, Microphalloidea, Zoogonidae) parasite of the flying fishCheilopogon pinnatibarbatus(Teleostei, Exocoetidae) off Senegal and their implication on the phylogenetic relationships in Microphalloidea</t>
  </si>
  <si>
    <t>Lecithostaphylus parexocoeti; Microphalloidea; Zoogonidae; Ultrastructure; Spermatozoon</t>
  </si>
  <si>
    <t>DIPLODUS-ANNULARIS PISCES; SPERMATOLOGICAL CHARACTERS; SYSTEMATIC POSITION; DIGENEA; PLATYHELMINTHES; SPERMIOGENESIS; SPERMATOGENESIS; TREMATODA; LINNAEUS</t>
  </si>
  <si>
    <t>This study shows the ultrastructure of the mature spermatozoon ofLecithostaphylus parexocoeti(Digenea, Microphalloidea, Zoogonidae) parasite of the flying fishCheilopogon pinnatibarbatus(Exocoetidae) captured in the Atlantic Ocean near Dakar (Senegal). This is the first report ofL. parexocoetifrom Senegal and from this host species. The mature spermatozoon is filiform and exhibits two axonemes of the 9+1 pattern of the Trepaxonemata, an external ornamentation associated with spine-like bodies, parallel cortical microtubules, a nucleus, two mitochondria and granules of glycogen. The particularities of the spermatozoon ofL. parexocoetiare the location of the first mitochondrion and the morphology of its anterior extremity with only cortical microtubules and external ornamentations of the plasma membrane. To our knowledge, this type of anterior extremity has never been described in the superfamily Microphalloidea. However, the ultrastructure of the posterior extremity of the spermatozoon corresponds to the fasciolidean type that was previously described in the Zoogonidae.</t>
  </si>
  <si>
    <t>Zoomorphology</t>
  </si>
  <si>
    <t>Bray, Rodney A.; Waeschenbach, Andrea</t>
  </si>
  <si>
    <t>Steringophorus merretti n. sp. (Digenea: Fellodistomidae) from the deep-sea fish Cataetyx laticeps Koefoed (Ophidiiformes: Bythitidae) from the Goban Spur, Northeastern Atlantic Ocean</t>
  </si>
  <si>
    <t>WEDDELL SEA; PARASITES; TREMATODES; PROCTOECES; TELEOSTS; AREAS; PLATYHELMINTHES; GENUS; DIET</t>
  </si>
  <si>
    <t>A new species of deep-sea digenean, Steringophorus merretti n. sp., is described from the bythitid fish Cataetyx laticeps in deep waters of the Goban Spur, Northeastern Atlantic. It is distinguishable from other described members of the genus by its tiny eggs and large cirrus-sac. A phylogenetic tree, based on 28S rDNA sequences, indicates that this species is embedded within a clade of deep-sea species and is sister to the eurybathic species S. thulini Bray &amp; Gibson, 1980. Steringotrema robertpoulini Perez-Ponce de Leon, Anglade &amp; Randhawa, 2018 falls within the Steringophorus Odhner, 1905 clade. In view of this the morphological and biological characteristics of species of Steringophorus and Steringotrema are discussed.</t>
  </si>
  <si>
    <t>Sokolov, Sergey G.; Shchenkov, Sergei, V; Gordeev, Ilya I.</t>
  </si>
  <si>
    <t>Phylogenetic position of deep-sea opecoelid digenean Tellervotrema beringi (Mamaev, 1965) (Trematoda: Opecoelidae) based on novel genetic data</t>
  </si>
  <si>
    <t>PLAGIOPORUS STAFFORD; SEQUENCE ALIGNMENT; MORPHOLOGICAL DATA; SP-NOV; N. SP; FISHES; PACIFIC; GENUS; PLATYHELMINTHES; CLASSIFICATION</t>
  </si>
  <si>
    <t>Adult opecoelid digeneans consistent with Tellervotrema beringi (Mamaev, 1965) were found in the intestine of the deep-water fish Antimora microlepis Bean collected off the northern Kuril Islands (Russia). Earlier, T. beringi was recorded only in macrourid fish. This is the first record of a species of Tellervotrema Gibson &amp; Bray, 1982 from fishes of the family Moridae (Gadiformes). A partial 28S rRNA gene sequence was obtained for this species and was compared with the available sequences on GenBank from other opecoelids. The phylogenetic analysis did not support the current taxonomic hypothesis that the genus Tellervotrema belongs to the subfamily Podocotylinae Dollfus, 1959. Our results demonstrated that species of this genus formed a clade with those of the genera Mesobathylebouria Martin, Huston, Cutmore &amp; Cribb, 2019 and Abyssopedunculus Martin, Huston, Cutmore &amp; Cribb, 2019. The morphological synapomorphies of the Tellervotrema + (Mesobathylebouria + Abyssopedunculus) clade are currently unclear, and this group does not have an adequate subfamilial classification.</t>
  </si>
  <si>
    <t>Heneberg, Petr; Sitko, Jilji; Tesinsky, Miroslav</t>
  </si>
  <si>
    <t>Paraphyly of Conodiplostomum Dubois, 1937</t>
  </si>
  <si>
    <t>Bird of prey; Conodiplostomum spathula; Eagle; Fish; Intestine; Neodiplostomum</t>
  </si>
  <si>
    <t>DIGENEA DIPLOSTOMIDAE; PLATYHELMINTHES; NEODIPLOSTOMUM; TREMATODES; FISH; MISSISSIPPI; DIVERSITY; PARASITES; POIRIER; FAUNA</t>
  </si>
  <si>
    <t>Adult trematodes of the genera Conodiplostomum Dubois, 1937 and Neodiplostomum Railliet, 1919 (Trematoda: Diplostomidae) parasitize the intestines of birds of prey, owls and, rarely, passeriform birds. Although the family is taxonomically unsettled, molecular phylogenetics have not been applied to analyze Conodiplostomum and Neodiplostomum and the reference DNA sequences from adult Diplostomidae are scarce and limit studies of their indistinct larval forms. We analyze the Conodiplostomum and Neodiplostomum spp. found during the examination of Czech birds performed from 1962 to 2017, and we provide comparative measurements and host spectra, including prevalence and intensity; we also provide and analyze the sequences of four DNA loci from eight diplostomid species. Molecular phylogenetic analysis suggested that Conodiplostomum spathula (Creplin, 1829), the type species of this genus, is nested in Neodiplostomum. Thus, we suggest the rejection of Conodiplostomum spathula (Creplin, 1829) and the resurrection of Neodiplostomum spathula (Creplin, 1829) La Rue, 1926 and reclassification of all species of Conodiplostomum with the neodiplostomulum type of metacercariae to Neodiplostomum as well. Conodiplostomum canaliculatum (Nicoll, 1914) is reclassified as Neodiplostomum spathulaeforme (Brandes, 1888). The molecular analysis suggested that Conodiplostomum perlatum (Ciurea, 1911), the species with the neascus type of metacercariae, belongs to Crassiphialinae Sudarikov, 1960. We erect the genus Ciureatrema gen. nov. Heneberg &amp; Sitko and reclassify Conodiplostomum perlatum (Ciurea, 1911) as Ciureatrema perlatum (Ciurea, 1911) and establish it as a type species of Ciureatrema gen. nov. Further research should focus on the evolution of the neascus and neodiplostomulum types of metacercariae, as well as the evolution of the genital cone and pseudosuckers in Diplostomidae.</t>
  </si>
  <si>
    <t>Miller, Terrence L.; Adlard, Robert D.</t>
  </si>
  <si>
    <t>STEMMATOSTOMA CRIBBI N. SP. (DIGENEA: CRYPTOGONIMIDAE) FROM FRESHWATER FISHES IN THE WET TROPICS BIOREGION OF QUEENSLAND, AUSTRALIA</t>
  </si>
  <si>
    <t>Wet Tropics; Queensland; Digenea; Cryptogonimidae; Terapontidae; Kuhliidae</t>
  </si>
  <si>
    <t>GREAT-BARRIER-REEF; HAEMULIDAE PERCIFORMES; LUTJANIDAE; GEN; G.; MITOCHONDRIAL; TREMATODES; DIVERSITY; CICHLIDAE; RICHNESS</t>
  </si>
  <si>
    <t>A survey of the parasite fauna of freshwater fishes from the Wet Tropics Bioregion in Queensland, Australia, revealed the presence of a new species of Stemmatostoma Cribbi, 1986 (Digenea:Cryptogonimidae). Stemmatostoma cribbi n. sp. is described from the intestine and pyloric caeca of 2 species of grunter (Terapontidae), Hephaestus fuliginosus (Macleay) and Hephaestus tulliensis (De Vis), and the Jungle perch (Kuhliidae), Kuhlia rupestris (Lacepede), collected from the Barron and Mulgrave-Russell River drainage divisions in tropical north Queensland, Australia. Stemmatostoma cribbi is primarily distinguished morphologically from the type and only other species in the genus, Stemmatostoma pearsoni Cribbi, 1986, in having consistently fewer oral spines (14 in S. cribbi vs. 16 in S. pearsoni). Alignment of novel molecular data for S. cribbi and S. pearsoni revealed that they differ genetically by 26 nucleotides (2.1%) over the 1,258 bp partial large subunit (LSU) region, 1 nucleotide (0.8%) over the 121 bp partial 5.8S region, and 23 nucleotides (7.2%) over the entire 318 bp ITS2 rDNA region. Bayesian inference and maximum likelihood phylogenetic analyses of the partial LSU region for the species of Stemmatostoma sequenced here were used to explore the relationships of these species to other cryptogonimid species reported from freshwater ecosystems.</t>
  </si>
  <si>
    <t>Nak-on, Sirapat; Chontananarth, Thapana</t>
  </si>
  <si>
    <t>Rumen fluke, Fischoederius elongatus (Trematoda: Gastrothylacidae): Preliminary investigation of suitable conditions for egg hatching</t>
  </si>
  <si>
    <t>Fischoederius elongatus; Trematode; Development; Egg hatching; Temperature</t>
  </si>
  <si>
    <t>ECHINOSTOMA-CAPRONI MIRACIDIA; CALICOPHORON-DAUBNEYI; MOLECULAR CHARACTERIZATION; PARAMPHISTOMUM-EPICLITUM; FASCIOLA-HEPATICA; CATTLE; EFFICACY; LIGHT; IDENTIFICATION; EPIDEMIOLOGY</t>
  </si>
  <si>
    <t>Various temperatures may have different effects on the distribution of paramphistomes that cause amphistomosis in cattle, including Fischoederius elongatus. Therefore, this study aimed to investigate the effects of different temperature treatments on F. elongatus hatching, with specific identification using morphological, histological, and phylogenetic analysis. All specimens were collected from two buffalo (Bubalus bubalis) rumens in a slaughterhouse in Pathum Thani province, Thailand. F. elongatus adults were kept in phosphate buffered saline solution for egg collection. The egg specimens were incubated in tap water under four different temperature conditions: 4 degrees C, room temperature, 35 degrees C, and 55 degrees C. For 31 days, egg specimens of approximately 50 eggs per observation were randomly classified into three stages (undeveloped, developing (or pre-hatching), and hatched). To test the change of temperature, cold water was used for thermal shocking the egg specimens. The results indicated that rates of egg development and hatching were highest at 35 degrees C and significantly higher than in the other treatments (P &lt; 0.001). In addition, statistical investigation of pre-thermal shock results also suggesting that 35 degrees C may be a suitable condition for hatching F. elongatus eggs and could enhance the developing and hatching by longer periods of incubation for more than 26 days. Even changing the temperature could affect development and hatching but initial environment temperature remains an important factor. These data could be used for efficient epidemiological prediction of F. elongatus and applied in livestock management.</t>
  </si>
  <si>
    <t>Urabe, Misako; Hashim, Noorul Ezyan Nor; Uni, Shigehiko; Iwaki, Takashi; Halim, Muhammad Rasul Abdullah; Marzuki, Mohammad Effendi; Udin, Ahmad Syihan Mat; Zainuri, Nur Afiqah; Omar, Hasmahzaiti; Agatsuma, Takeshi; Uga, Shoji; Takaoka, Hiroyuki; Azirun, Mohd Sofian; Ramli, Rosli</t>
  </si>
  <si>
    <t>Description and molecular characteristics of Morishitium polonicum malayense Urabe, Nor Hashim &amp; Uni, n. subsp. (Trematoda: Cyclocoelidae) from the Asian glossy starling, Aplonis panayensis strigata (Passeriformes: Sturnidae) in Peninsular Malaysia</t>
  </si>
  <si>
    <t>Morishitium polonicum malayense n. subsp.; Cytochrome c oxidase subunit I; Internal transcribed spacer 2; Indomalayan realm; Asian glossy starling</t>
  </si>
  <si>
    <t>AIR SAC; PHYLOGENY; GENUS; STOSSICH; SUBFAMILIES; WITENBERG; REVISION; PROPOSAL</t>
  </si>
  <si>
    <t>We describe Morishitium polonicum malayense n. subsp. from Asian glossy starlings (Aplonis panayensis strigata) (Horsfield, 1821) (Passeriformis: Sturnidae) caught in Malaysia. The trematodes had parasitized the air sacs and the thoracic and body cavities of 40 out of 67 (59.7%) birds examined. The specimens each had an oral sucker, a postpharyngeal genital pore, and tandem testes, but lacked a ventral sucker. The morphological characteristics of our specimens were similar to those of M. polonicum polonicum (Machalska, 1980) from Poland. However, the anterior extremity of vitelline follicles of the present specimens sometimes extended to the level of pharynx. The oral sucker width, oral sucker width/pharynx width ratio, and intertesticular space metrics differed from those of M. p. polonicum. The maximum-likelihood trees based on the cytochrome c oxidase subunit I (COI) and the internal transcribed spacer 2 (ITS2) sequences indicated that the species from the present study formed a sister group with M. p. polonicum from the Czech Republic. The p-distances of COI and ITS2 sequences between the present specimens and M. p. polonicum from the Czech Republic were 6.9-7.5% and 0.6%, respectively. These genetic divergences indicate the border for intra- or interspecific variation of digeneans. The definitive host species and geographical distribution of the current specimens were distinct from those of M. p. polonicum from Europe. We thus concluded that the present specimens are ranked as a new subspecies of M. polonicum, namely M. polonicum malayense n. subsp.</t>
  </si>
  <si>
    <t>Vainutis, Konstantin S.</t>
  </si>
  <si>
    <t>Allocreadium khankaiensis sp.nov. and Allocreadium hemibarbi Roitman, 1963 (Trematoda: Allocreadiidae) from the Russian Far East: Morphological, molecular, and phylogenetic studies</t>
  </si>
  <si>
    <t>Digenea; Allocreadiidae; Allocreadium; New species; Phylogeny; 28S rRNA gene; Russian Far East</t>
  </si>
  <si>
    <t>FRESH-WATER FISHES; DIGENEA ALLOCREADIIDAE; SYSTEMATIC POSITION; OSTEICHTHYES; AFFINITIES; CLARIFICATION; PATAGONIA; JAPAN; DNA</t>
  </si>
  <si>
    <t>Three species of the genus Allocreadium were collected from cyprinid fish in the territory of the Russian Far East: Allocreadium khankaiensis sp.nov; Allocreadium hemibarbi Roitman, 1963, and Allocreadium sp. 1. It is established that, according to morphometric values, the species A. khankaiensis sp.nov. has high morphological similarity with Allocreadium elongatum Achmerov, 1960; Allocreadium erythroculteris Achmerov, 1960; and Allocreadium aburahaya Shimazu, 2003. However, A. khankaiensis sp.nov. differs from A. elongatum and A. erythroculteris by vitellaria extension and size of cirrus pouch. In addition, A. khankaiensis sp.nov. differs from A. erythroculteris by the smaller size of the body and ventral sucker. A. khankaiensis sp.nov. and A. aburahaya have similar metrical values but A. khankaiensis sp.nov. differs by the shape of the testes: rounded vs. lobed. Species affiliation of another Allocreadium species is based on the morphometric identity with the species A. hemibarbi. Phylogenetic tree reconstruction using partial sequences of the 28S rRNA gene revealed a clear resolution of all Allocreadium species, excluding Allocreadium lobatum and Allocreadium neotenicum. The genetic analysis detected Allocreadium sp. 1 as a presumably independent species from the Razdolnaya River basin.</t>
  </si>
  <si>
    <t>Jorge, Fatima; Dheilly, Nolwenn M.; Poulin, Robert</t>
  </si>
  <si>
    <t>Persistence of a Core Microbiome Through the Ontogeny of a Multi-Host Parasite</t>
  </si>
  <si>
    <t>bacterial communities; Coitocaecum parvum; holobiont; trematode; vertical transmission</t>
  </si>
  <si>
    <t>GUT MICROBIOTA; LIFE-CYCLE; DIVERSITY; TRANSMISSION; MICROORGANISMS; ANIMALS; COMPLEX; REGION</t>
  </si>
  <si>
    <t>Animal microbiomes influence their development, behavior and interactions with other organisms. Parasitic metazoans also harbor microbial communities; although they are likely to modulate host-parasite interactions, little is known about parasite microbiomes. The persistence of microbial communities throughout the life of a parasite is particularly challenging for helminths with complex life cycles. These parasites undergo major morphological changes during their life, and parasitize host species that are immunologically, physiologically, and phylogenetically very different. Here, using 16S amplicon sequencing, we characterize the microbiome of the trematode Coitocaecum parvum across four of its life stages: sporocysts, metacercariae and adults inhabiting (respectively) snails, crustaceans and fish, as well as free-living cercariae. Our results demonstrate that, at each life stage, the parasite possesses a phylogenetically diverse microbiome, distinct from that of its hosts or the external environment. The parasite's microbiome comprises bacterial taxa specific to each life stage in different hosts, as well as a small core set of taxa that persists across the parasite's whole life. The apparent existence of an ontogenetically and vertically transmitted core microbiome is supported by the findings that the diversity and taxonomic composition of the microbiome does not vary significantly among life stages, and that the main source of microbial taxa at any life stage is the previous life stage. Our results suggest that microbes are an integrated component of the trematode, possibly shaping its phenotype and host-parasite interactions.</t>
  </si>
  <si>
    <t>Front. Microbiol.</t>
  </si>
  <si>
    <t>Ruavermis mikebargeri gen. et sp. n. (Digenea: Schistosomatoidea) infecting the yellow-headed temple turtle, Heosemys annandalii (Cryptodira: Geoemydidae), in Vietnam, including an updated phylogeny for the turtle blood flukes</t>
  </si>
  <si>
    <t>taxonomy; systematics; herpetology; parasitology</t>
  </si>
  <si>
    <t>AMAZON RIVER-BASIN</t>
  </si>
  <si>
    <t>Ruavermis mikebargeri gen. et sp. n. infects the yellow-headed temple turtles Heosemys annandalii (Boulenger et Robinson) in the Mekong River Basin. It resembles Platt Roberts et Bullard, 2018 and Coeuritrema Mehra, 1933 by having the anterior to posterior anatomical sequence of a ventral sucker, external seminal vesicle, cirrus sac, anterior testis, ovary, transverse vitelline duct, and posterior testis. These genera are further similar by having the combination of an elongate/ovoid aspinous body, a ventral sucker at the level of the body constriction, an oesophagus that terminates in the anterior 1/5 of the body and that is ventral to the anterior nerve commissure, intestinal caeca that bifurcate in the anterior 1/3 of the body (not immediately anterior to the ventral sucker), a sinistral caccum that bends toward the midline at level of the cirrus and common genital pore, an external seminal vesicle that abuts the anterodextral margin of the cirrus sac, an oviduct that emerges from the dextral margin of the ovary, and an oviducal seminal receptacle that comprises the middle portion of the oviduct. These genera lack lateral oesophageal diverticulae and a median oesophageal diverticulum. The new genus is unique by having a papillate ventral body surface, an external seminal vesicle lateral to the cirrus sac, vasa efferentia that arc ventral to the gonads, an oviduct that is convoluted, a Laurcr's canal pore that is preovarian, a Latutr's canal that extends anterolaterad, and an excretory vesicle that is Y-shaped. The 28S rDNA phylogenctic analysis recovered the new species sister to Coeuritrema platti Roberts et Bullard, 2016, with that Glade sister to Hapalorlyinchus spp. and Platt spp. The new turtle blood fluke is the fourth from Vietnam, second from a Vietnam geomydid, and first from Heosemys Stejneger as well as the first endohelminth from the yellow-headed temple turtle.</t>
  </si>
  <si>
    <t>Sperm ultrastructure of Prodistomum polonii (Digenea, Lepocreadioidea), an intestinal parasite of the Atlantic horse mackerel, Trachurus trachurus (Teleostei, Carangidae), from the Gulf of Gabes, Mediterranean Sea</t>
  </si>
  <si>
    <t>Prodistomum polonii; Lepocreadiidae; Lepocreadioidea; Digenea; Ultrastructure; Sperm characters</t>
  </si>
  <si>
    <t>MATURE SPERMATOZOON; BALISTES-CAPRISCUS; SPERMIOGENESIS; PISCES; PLATYHELMINTHES; CHARACTERS; OPECOELIDAE; PHYLOGENY; TREMATODA; CRYPTOGONIMIDAE</t>
  </si>
  <si>
    <t>The present study describes the ultrastructural organization of the mature spermatozoon of the lepocreadioid digenean Prodistomum polonii (Lepocreadiidae) by means of transmission electron microscopy (TEM). Live digeneans were collected from the digestive tract of the Atlantic horse mackerel Trachurus trachurus (Teleostei, Carangidae) captured in the coastal zone of the Mediterranean Sea, off La Chebba (Tunisia). The study reveals that the mature sperm cell of P. polonii is a filiform cell, which is tapered at both extremities. It exhibits the Bakhoum et al.'s type III of the digeneans spermatozoon characterized by the presence of: two 9 + '1' axonemes, external ornamentation of the plasma membrane associated with cortical microtubules and located in the posterior part of the anterior region, two bundles of parallel cortical microtubules with their maximum number (15 microtubules) located in the middle part, and the presence of two mitochondria (one of them of moniliform type). According to the location of the external ornamentation, the male gamete of P. polonii presents a Quilichini et al.'s type 2 spermatozoon. Moreover, in the anterior spermatozoon extremity, there is a discontinuous and submembranous layer of electron-dense material. Whereas, the posterior spermatozoon extremity belongs to the Quilichini et al.'s cryptogonimid type. Our results are compared with the available data on digenean spermatology, in particular with species belonging to the superfamily Lepocreadioidea to highlight the potential criteria useful for phylogeny (c) 2020 Elsevier GmbH. All rights reserved.</t>
  </si>
  <si>
    <t>Lwin, Thwet Oo; Geadkaew-Krenc, Amornrat; Siricoon, Sinee; Grams, Rudi</t>
  </si>
  <si>
    <t>FASCIOLA GIGANTICA CATHEPSIN B8, AN ISOFORM PRESENT FROM METACERCARIAL TO MATURE STAGE</t>
  </si>
  <si>
    <t>Fasciola gigantica; auto-activation; cathepsin B; cysteine protease; proteolytic activity; Trematoda</t>
  </si>
  <si>
    <t>HEPATICA; PROTEASES; PROTEINS; SPECIFICITY; EXPRESSION; GENERATION; CYSTATIN; BIOLOGY</t>
  </si>
  <si>
    <t>Basic molecular and biochemical properties of a new isoform of tropical liver fluke Fasciola gigantica cathepsin B FgCB8 were analyzed. This isoform, also found in F. hepatica, most likely represents an evolutionary cathepsin B prototype in trematodes and highly conserved orthologs are present in Schistosoma mansoni and Clonorchis sinensis. F. gigantica cathepsin B FgCB1-7 form a separate clade in phylogenetic analysis and are thought to fulfill specialized roles in infection and/or nutrition processes. FgCB8 was an acidic protease with an ability to undergo auto-activation at pH 5.0 and to sustain maximal enzymatic activity at this pH value for three hours with 50% activity remaining after 24 hours. FgCB8 mRNA was detected from parasite metacercarial to mature stage as well as cecal epithelium of the latter stage. Cross-reactivity of anti-recombinant (r)FgCB8 antiserum to rFgCB5 and human cathepsin B was not detected and immune sera of experimentally-infected rabbits reacted with rFgCB8. Due to a high sequence conservation in trematodes, FgCB8 is not recommended for application as species-specific diagnostic tool.</t>
  </si>
  <si>
    <t>Southeast Asian J. Trop. Med. Public Health</t>
  </si>
  <si>
    <t>Hernandez-Orts, Jesus S.; Capasso, Sofia; Pinacho-Pinacho, Carlos D.; Garcia-Varela, Martin</t>
  </si>
  <si>
    <t>Morphological and molecular characterization of Maritrema kostadinovae n. sp. (Digenea: Microphallidae) from the yellow-crowned night heron Nyctanassa violacea (Aves: Ardeidae) in Mexico</t>
  </si>
  <si>
    <t>Trematoda; Wading birds; Taxonomy; 28S rDNA; Phylogeny; North America</t>
  </si>
  <si>
    <t>LARUS-DOMINICANUS; PATAGONIAN COAST; BUENOS-AIRES; KELP GULL; TREMATODA; NICOLL; LIFE; METACERCARIAE; DECAPODA; PARASITE</t>
  </si>
  <si>
    <t>A new species of microphallid trematode was collected from the intestine of the yellow-crowned night heron Nyctanassa violacea (L.) (Pelecaniformes: Ardeidae) from Veracruz, Mexico. Maritrema kostadinovae n. sp. differs distinctly from other members of Maritrema Nicoll, 1907 from the Americas by its smaller body size (262-435 x 242-363 mu m), the extension of caeca (reaching to anterior level of ventral sucker), the size and shape of the cirrus (short, tubular and unarmed) and metraterm (simple and thin-walled), the position of the genital pore (sinistrolateral to ventral sucker) and the arrangement of the vitellaria (horseshoe-shaped with posteriorly directed opening). Maximum likelihood and Bayesian inference analyses, based on partial 28S rDNA sequences, depicted M. kostadinovae n. sp. within the genus Maritrema with strong support. The new species is in a sister position to other available members of Maritrema, except for M. subdolum Jagerskiold, 1909 that branches as the early divergent species in the Maritrema clade. The new species is the third species of Maritrema described from birds in Mexico. Comparative morphometric data for Maritrema taxa from birds and mammals from the Americas is provided.</t>
  </si>
  <si>
    <t>Martinez-Aquino, Andres; Geovanny Garcia-Teh, Jhonny; Sara Ceccarelli, Fadia; Aguilar-Aguilar, Rogelio; Manuel Vidal-Martinez, Victor; Leopoldina Aguirre-Macedo, M.</t>
  </si>
  <si>
    <t>New morphological and molecular data for Xystretrum solidum (Gorgoderidae, Gorgoderinae) from Sphoeroides testudineus (Tetraodontiformes, Tetraodontidae) in Mexican waters</t>
  </si>
  <si>
    <t>COI; molecular phylogenetics and systematics; parasites of marine fishes; scanning electron micrographs; 28S</t>
  </si>
  <si>
    <t>PHYLLODISTOMUM DIGENEA; PHYLOGENETIC ANALYSIS; FRESH-WATER; PLATYHELMINTHES; FISHES; DNA</t>
  </si>
  <si>
    <t>Adults of trematodes in the genus Xystretrum Linton, 1910 (Gorgoderidae, Gorgoderinae) are parasites found exclusively in the urinary bladders of tetraodontiform fishes. However, limited and unclear morphological data were used to describe the type species, X. solidus Linton, 1910. Here, we present the first detailed morphological information for a member of Xystretrum. Morphological characters were described using light and scanning electron microscopy (SEM) of Xystretrum specimens from Sphoeroides testudineus (Linnaeus) (Tetraodontiformes, Tetraodontidae), collected at six localities off the northern Yucatan Peninsula coast of the Gulf of Mexico. We also compared sequence fragments of the 28S (region D1-D3) ribosomal DNA and mitochondrial Cytochrome c oxidase subunit 1 (COI) gene with those available for other gorgoderine taxa. We assigned these Xystretrum specimens to X. solidum, despite the incompleteness of published descriptions. The data provide a foundation for future work to validate the identities of X. solidum, X. papillosum Linton, 1910 and X. pulchrum (Travassos, 1920) with new collections from the type localities and hosts. Comparisons of 28S and COI regions described here also provide an opportunity to evaluate the monophyletic status of Xystretrum.</t>
  </si>
  <si>
    <t>Abdel-Gaber, Rewaida; Al Quraishy, Saleh; Dkhil, Mohamed A.; Abu Hawsah, Maysar; Bakr, Lamia; Maher, Sherein</t>
  </si>
  <si>
    <t>Morphological and molecular analyses of Paropecoelus saudiae sp. nov. (Plagiorchiida: Opecoelidae), a trematoda parasite of Parupeneus rubescens (Mullidae) from the Arabian Gulf</t>
  </si>
  <si>
    <t>GREAT-BARRIER-REEF; DIGENEA OPECOELIDAE; PACIFIC-OCEAN; MARINE FISHES; PHYLOGENY; GENUS; PLATYHELMINTHES; GENERA; CLASSIFICATION; MEDITERRANEUS</t>
  </si>
  <si>
    <t>The Rosy Goatfish (Parupeneus rubescens) is considered to be one of the most common goatfish species in the Arabian Gulf used as seafood on Saudi Arabia’s fish markets. The purpose of this study was therefore to investigate one of the digenean species that infects this species of fish. It has been established that a new plagiorchiid species depends primarily on its morphological and morphometric characteristics within the Opecoelidae family and is classified as Paropecoelus saudiae referring to its host’s location. The present opecoelid species is characterized by having all the generic features within the genus Paropecoelus at morphological and morphometric levels. It could be differentiated from other species within this genus by the proportions of the different body parts, ratios of forebody/hindbody and oral/ventral suckers, location of oral sucker, number of marginal papillae on the ventral sucker, location and number of ovarian lobes, distribution and arrangement of uterine coils, extent of vitelline follicles, shape of seminal vesicle, and the terminal position of the genital pore. Due to the presence of some difficulties in the morphology of the closely related Paropecoelus species, the 18S and 28S rRNA gene-based molecular phylogenetic analysis was selected and analyzed to investigate the phylogenetic affinities and the taxonomic status of the recovered parasite species. The existing Paropecoelus species’ phylogenetic tree revealed a well-resolved distinct clade with other species belonging to The Opecoelidae family and deeply embedded within the Paropecoelus genus. The current study of the Paropecoelus species therefore reflects the third account of this genus as endoparasites of various species of the rosy goatfish.</t>
  </si>
  <si>
    <t>Atopkin, D. M.; Besprozvannykh, V. V.; Ha, D. N.; Nguyen, V. H.; Nguyen, V. T.</t>
  </si>
  <si>
    <t>New species and new genus of Pseudohaploporinae (Digenea): Pseudohaploporus pusitestis sp. n. and Parahaploporus elegantus n. g., sp. n. (Digenea: Pseudohaploporinae) from Vietnamese mullet fish</t>
  </si>
  <si>
    <t>Parahaploporus; Pseudohaploporus; Pseudohaploporinae; Haploporidae; rDNA; Mullet fish; Vietnam</t>
  </si>
  <si>
    <t>HAPLOPORIDAE; TREMATODA; ATRACTOTREMATIDAE; OPERON; REGION</t>
  </si>
  <si>
    <t>Two new species of Pseudohaploporinae, Pseudohaploporus pusitestis sp. n. and Parahaploporus elegantus n. g., sp. n., are described from intestines of the Vietnamese mullet fish Moolgarda seheli and Osteomugil cunnesius, respectively. Pseudohaploporus pusitestis sp. n. differs from two known Pseudohaploporus species, P. vietnamensis and P. planiliza, by the absence of a diverticulate hermaphroditic duct and muscular sphincters at the proximal end of the hermaphroditic sac. Metrically, P. pusitestis sp. n. is close to P. vietnamensis and differs from this species and from P. planilizum by lower maximum sizes of most parameters. Parahaploporus elegantus n. g., sp. differs from representatives of Pseudohaploporus by the presence of a single testis and the armament of hermaphroditic duct and is morphologically close to trematodes of the genus Haploporus. However, P. elegantus n. g differs from all known Haploporus species from mugilids of the Indo-West Pacific by the structure of the armament of the hermaphroditic duct and also by size of body, organs and eggs. The validity of designating two new species and a new genus of trematodes is supported by ITS and 28S rDNA sequence data. Phylogenetic reconstructions showed that the new trematodes belong to the Pseudohaploporinae, which formed a well-supported cluster within the monophyletic Haploporidae.</t>
  </si>
  <si>
    <t>Celi-Erazo, Maritza; Alda, Pilar; Montenegro-Franco, Maria; Pavon, Diego; Minda-Aluisa, Elizabeth; Calvopina, Manuel; Pointier, Jean Pierre; Hurtrez-Bousses, Sylvie; Cevallos, William; Benitez-Ortiz, Washington; Rodriguez-Hidalgo, Richar</t>
  </si>
  <si>
    <t>Prevalence of Fasciola hepatica infection in Galba cousini and Galba schirazensis from an Andean region of Ecuador</t>
  </si>
  <si>
    <t>Fasciola hepatica; Lymnaeids; Galba cousini; Galba schirazensis; Ecuador</t>
  </si>
  <si>
    <t>LYMNAEA-COUSINI; INTERMEDIATE HOSTS; DNA-PROBE; SNAILS; COMPATIBILITY; POLYMORPHISM; POPULATION; JOUSSEAUME; GASTROPODA; TREMATODA</t>
  </si>
  <si>
    <t>Some Lymnaeid snails are intermediate hosts of the liver fluke Fasciola hepatica, the causal agent of fasciolosis, a zoonotic parasitic disease. Human and livestock fasciolosis has been reported in a highland community located in the Chimborazo Province of the Ecuadorian Andes. However, no previous study has been carried out to identify which snail species act as intermediate host/s of F. hepatica. This study first aimed to identify the intermediate snail species and secondly to determine the prevalence of natural infection with F. hepatica in 230 lymnaeid snails sampled from irrigation and drainage canals in this area. The first objective entailed observations of shell morphology and internal organs as well as sequencing of the cytochrome oxidase subunit 1 (COI) gene. For the second objective, we used classic parasitological methods (observation of rediae and cercarial emission) and PCR amplification specie-specific to F. hepatica. COI haplotype networks were built to elucidate phylogeographic relationships between the snail populations from this highland community with other American and worldwide populations. We identified two lymnaeid Galba cousini and Galba schirazensis and found high infection rates of F. hepatica in G. cousini, but these differed according to the method used, with PCR showing a higher rate (61 +/- 20%) compared to rediae observation (29 +/- 17%). F. hepatica in G. schirazensis was identified only by DNA amplification. G. cousini populations were genetically structured by geographic distance whereas G. schirazensis populations showed very low genetic diversity. The higher abundance and infection rate of G. cousini compared to G. schirazensis suggests that the former is likely the specie responsible for F. hepatica transmission in this region.</t>
  </si>
  <si>
    <t>Le, Thanh Hoa; Pham, Linh Thi Khanh; Doan, Huong Thi Thanh; Le, Xuyen Thi Kim; Saijuntha, Weerachai; Rajapakse, R. P. V. Jayanthe; Lawton, Scott P.</t>
  </si>
  <si>
    <t>Comparative mitogenomics of the zoonotic parasite Echinostoma revolutum resolves taxonomic relationships within the 'E. revolutum' species group and the Echinostomata (Platyhelminthes: Digenea)</t>
  </si>
  <si>
    <t>'37-collar-spined'; Echinostoma revolutum; Echinostomatidae; Echinostomatoidea; mitochondrial genome; phylogenetic analysis; repeats; skewness value</t>
  </si>
  <si>
    <t>TRANSFER-RNA GENES; MITOCHONDRIAL GENOME; PROGRAM; PHYLOGENY; THAILAND; SEQUENCE; REVEALS</t>
  </si>
  <si>
    <t>The complete mitochondrial sequence of 17,030 bp was obtained from Echinostoma revolutum and characterized with those of previously reported members of the superfamily Echinostomatoidea, i.e. six echinostomatids, one echinochasmid, five fasciolids, one himasthlid, and two cyclocoelids. Relationship within suborders and between superfamilies, such as Echinostomata, Pronocephalata, Troglotremata, Opisthorchiata, and Xiphiditata, are also considered. It contained 12 protein-coding, two ribosomal RNA, 22 transfer RNA genes and a tandem repetitive consisting non-coding region (NCR). The gene order, one way-positive transcription, the absence of atp8 and the overlapped region by 40 bp between nad4L and nad4 genes were similar as in common trematodes. The NCR located between tRNA(Glu) (trnE) and cox3 contained 11 long (LRUs) and short repeat units (SRUs) (seven LRUs of 317 bp, four SRUs of 207 bp each), and an internal spacer sequence between LRU7 and SRU4 specifying high-level polymorphism. Special DHU-arm missing tRNAs for Serine were found for both tRNA(S1(AGN)) and tRNA(S2(UCN)). Echinostoma revolutum indicated the lowest divergence rate to E. miyagawai and the highest to Tracheophilus cymbius and Echinochasmus japonicus. The usage of ATG/GTG start and TAG/TAA stop codons, the AT composition bias, the negative AT-skewness, and the most for Phe/Leu/Val and the least for Arg/Asn/Asp codons were noted. Topology indicated the monophyletic position of E. revolutum to E. miyagawai. Monophyly of Echinostomatidae and Fasciolidae was clearly solved with respect to Echinochasmidae, Himasthlidae, and Cyclocoelidae which were rendered paraphyletic in the suborder Echinostomata.</t>
  </si>
  <si>
    <t>Chaudhary, A.; Shinad, K.; Prasadan, P. K.; Singh, H. S.</t>
  </si>
  <si>
    <t>Phylogenetic position of Pleurogenoides species (Plagiorchiida: Pleurogenidae) from the duodenum of Indian skipper frog, Euphlyctis cyanophlyctis (Amphibia: Dicroglossidae) inhabiting the Western Ghats, India</t>
  </si>
  <si>
    <t>Pleurogenoides; P. cyanophlycti; P. euphlycti; 28S; frogs; India</t>
  </si>
  <si>
    <t>DIGENEA PLEUROGENIDAE; SYSTEMATIC POSITION; PLATYHELMINTHES; HOSTS</t>
  </si>
  <si>
    <t>Two species of digenetic trematodes of the genus Pleurogenoides viz., P. cyanophlycti Shinad &amp; Prasadan (2018a) and P. euphlycti Shinad &amp; Prasadan (2018b) have been described from India. Information regarding the molecular data of various species of the genus Pleurogenoides Travassos, 1921 is virtually lacking. This study addresses the application of molecular markers to validate the phylogenetic position of P. cyanophlycti and P. euphlycti. In the present study, two species P. cyanophlycti and P. euphlycti were collected between January 2016 to October 2017, infecting the freshwater frogs inhabiting the Western Ghats, India. In the present study, the two species were identified morphologically and by PCR amplification of the 28S ribosomal RNA gene. Phylogenetic tree results clearly demonstrate that both P. cyanophlycti and P. euphlycti belongs to the family Pleurogenidae Looss, 1899. Based on these results, we presented and discussed the phylogenetic relationships of P. cyanophlycti and P. euphlycti within family Pleurogenidae from India. Phylogenetic analyses showed that P. cyanophlycti and P. euphlycti cluster according to their vertebrate host and revealed an important congruence between the phylogenetic trees of Pleurogenoides and of their vertebrate hosts. P. cyanophlycti and P. euphlycti clearly constitute a separate, sister branch with other species of the genera, Pleurogenoides, Pleurogenes (=Candidotrema), Prosotocus and Brandesia. The present study firstly provides important information about the molecular study and phylogenetic analysis of P. cyanophlycti and P. euphlycti. This study will also serve as a baseline for Pleurogenoides species identification for further studies.</t>
  </si>
  <si>
    <t>Qiu, Yang-Yuan; Gao, Yuan; Li, Ye; Ma, Xiao-Xiao; Lv, Qing-Bo; Hu, Yang; Qiu, Hong-Yu; Chang, Qiao-Cheng; Wang, Chun-Ren</t>
  </si>
  <si>
    <t>Comparative analyses of complete ribosomal DNA sequences of Clonorchis sinensis and Metorchis orientalis: IGS sequences may provide a novel genetic marker for intraspecific variation</t>
  </si>
  <si>
    <t>Clonorchis sinensis; Metorchis orientalis; Ribosomal DNA; Intergenic spacer (IGS); Comparative analyses; Phylogenetic analyses</t>
  </si>
  <si>
    <t>PLATYHELMINTHES; TREMATODA; DIGENEA; FISH; PHYLOGENY; INFECTION; SPACERS</t>
  </si>
  <si>
    <t>Both Clonorchis sinensis and Metorchis orientalis are the fish-borne zoonotic trematodes, and have a wide distribution of southeastern Asia, especially in China. Due to the similar morphology, life cycle, and parasitic positions are difficult to differentiate between both metacercariae. In the present study, the complete rDNA sequences of five C. sinensis and five M. orientalis were obtained and compared for the first time. And the IGS rDNA sequences were tested as a genetic marker. The results showed complete rDNA lengths of C. sinensis were range from 8049 bp to 8391 bp, including 1991 bp, 1116 bp, 3854 bp, and 1088-1430 bp belonging to 18S, ITS, 28S and IGS, respectively. And the complete rDNA lengths of M. orientalis were range from 7881 bp to 9355 bp, including 1991 bp, 1077 bp, 3856 bp, and 957-2431 bp belonging to 18S, ITS, 28S and IGS, respectively. Comparative analyses reveal length difference main in IGS, which has higher intraspecific and interspecific variations than other ribosomal regions. Forty four repeat (forward and inverted) sequences were found in the complete rDNAs of C. sinensis and M. orientalis. The phylogenetic analyses showed that the sequences of ITS1, ITS2, 18S and 28S could be used as different level genetic markers. In IGS phylogenetic tree, Opisthorchiidae, Paramphistomidae, Dicrocoeliidae, and Schistosomatidae formed monophyletic groups, and the same length sequences were clustered together in the same species. These findings of the present study provide the new molecular data for studying the complete rDNA of C. sinensis and M. orientalis, and indicate IGS sequences may used as a novel genetic marker for studying intraspecific variation in trematodes.</t>
  </si>
  <si>
    <t>Sokolov, S. G.; Shchenkov, S., V; Kalmykov, A. P.; Smirnova, A. D.</t>
  </si>
  <si>
    <t>MORPHOLOGY AND PHYLOGENETIC POSITION OF TWO MICROPHALLOID TREMATODE SPECIES, PARASITES OF THE VESPER BAT PIPISTRELLUS KUHLII IN THE LOWER VOLGA REGION OF RUSSIA</t>
  </si>
  <si>
    <t>Trematoda; Parabascus oppositus; Lecithodendrium skrjabini; phylogenetics; taxonomy</t>
  </si>
  <si>
    <t>N-SP DIGENEA; SYSTEMATIC POSITION; SEQUENCE ALIGNMENT; RIBOSOMAL DNA; PLATYHELMINTHES; CHIROPTERA; ALLASSOGONOPORIDAE; MICROBIOTHERIIDAE; MARSUPIALIA</t>
  </si>
  <si>
    <t>Two species of microphalloid trematodes, Parabascus oppositus and Lecithodendrium cf. skrjabini, were found in the Vesper bat, Pipistrellus kuhlii, caught in the Astrakhan Oblast', Lower Volga region, Russia. A morphological revision of a paratype of P. oppositus, as well as a study of the specimens collected during this survey indicate this species to be devoid of a cirrus-sac. Instead, the species has a convoluted seminal vesicle, a tubular pars prostatica surrounded by an extensive field of prostatic cells, and a short ejaculatory duct. These structures lie freely in the parenchyma. The genital pore is submedian and is situated at the level of the ventral sucker. The body length of Lecithodendrium cf. skjabini differs from that of L. skjabini sensu stricto. A phylogenetic analysis using 28S rDNA unites P. oppositus together with G. amphoraeformis and Gyrabascus sp. in the Gyrabascus spp. Glade (Pleurogenidae). On this basis, P. oppositus has been included into the genus Gyrabascus, thus correcting its previous diagnosis. Lecithodendrium cf. skjabini is clustered with other members of the genus Lecithodendrium. The monophyly of the Lecithoodendriidae is confirmed. Our results support the integration of this family together with Microphallidae, Phaneropsolidae, and Stomylotrematidae into a large Glade. In the present study, we show the paraphyly of the family Pleurogenidae and the monophyly of the Pleurogenidae + Collyriclidae group.</t>
  </si>
  <si>
    <t>Ullah, Sana; Afshan, Kiran; Arshad, Muhammad; Firasat, Sabika</t>
  </si>
  <si>
    <t>Genetic Characterization of Gigantocotyle explanatum from Buffaloes in Northwestern Pakistan</t>
  </si>
  <si>
    <t>Gigantocotyle explanatum; Water buffaloes; Pakistan; Genetic characterization</t>
  </si>
  <si>
    <t>INTERNAL TRANSCRIBED SPACER; EVOLUTIONARY GENETICS; RIBOSOMAL ITS2; 1847 FUKUI; NUCLEAR; DNA; SEQUENCES; FASCIOLA; BANGLADESH; DIVERSITY</t>
  </si>
  <si>
    <t>The family Paramphistomidae including Gigantocotyle explanatum regularly infects ruminants and causes immense economic losses to the livestock industry by decreasing dairy products and growth rates. The present study was aimed to determine the novel molecular data of G. explanatum in Pakistan using ribosomal DNA (ITS1-5.8S, ITS2) regions. Adult flukes, G. explanatum, were collected from bile ducts of infected buffaloes. The most relevant sequences from the other parts of the world were downloaded from the GenBank. High intraspecific variations were obtained at 5 end region of ITS1 gene. The 3 end of ITS1 was conserved and showed 96% similarity with Paramphistomum cervi (KJ459936). The nucleotide blast search of 5.8S gene revealed that 40 sequences from trematodes had 98% to 99% identity with present sequence and found genetically identical to P. cervi (KJ459938) and Dicrocoelium chinensis (KF734784) from China. The ITS2 gene of investigated isolates showed no variation with Myanmar (AB743577), while blast search revealed 96-100% similarity with isolates from Myanmar, India, Bangladesh and China. This study demonstrates the utility of ITS2 and 3' end ITS1 sequences as a valuable tool for elucidating species phylogenetic relationship in south Asia. This sequencing data will facilitate more accurate identification of G. explanatum, enabling future work to resolve many ambiguities in the literature regarding this species.</t>
  </si>
  <si>
    <t>species identification epidemiology</t>
  </si>
  <si>
    <t>Kafkas Univ. Vet. Fak. Derg.</t>
  </si>
  <si>
    <t>Voronova, A. N.; Chelomina, G. N.</t>
  </si>
  <si>
    <t>The SSU rRNA secondary structures of the Plagiorchiida species (Digenea), its applications in systematics and evolutionary inferences</t>
  </si>
  <si>
    <t>Trematoda; 18S rRNA; RNA secondary structure; Molecular evolution; Taxonomy</t>
  </si>
  <si>
    <t>PHYLOGENETIC POSITION; FAMILIES OPISTHORCHIIDAE; MOLECULAR PHYLOGENY; SEQUENCES 18S; SMALL-SUBUNIT; DNA; TREMATODE; GENE; PLATYHELMINTHES; IDENTIFICATION</t>
  </si>
  <si>
    <t>The small subunit ribosomal RNA (SSU rRNA) is widely used phylogenetic marker in broad groups of organisms and its secondary structure increasingly attracts the attention of researchers as supplementary tool in sequence alignment and advanced phylogenetic studies. Its comparative analysis provides a great contribution to evolutionary biology, allowing find out how the SSU rRNA secondary structure originated, developed and evolved. Herein, we provide the first data on the putative SSU rRNA secondary structures of the Plagiorchiida species. The structures were found to be quite conserved across broad range of species studied, well compatible with those of others eukaryotic SSU rRNA and possessed some peculiarities: cross-shaped structure of the ES6b, additional shortened ES6c2 helix, and elongated ES6a helix and h39 + ES9 region. The secondary structures of variable regions ES3 and ES7 appeared to be tissue-specific while ES6 and ES9 were specific at a family level allowing considering them as promising markers for digenean systematics. Their uniqueness more depends on the length than on the nucleotide diversity of primary sequences which evolutionary rates well differ. The findings have important implications for understanding rRNA evolution, developing molecular taxonomy and systematics of Plagiorchiida as well as for constructing new anthelmintic drugs.</t>
  </si>
  <si>
    <t>Wee, Nicholas Q. -X.; Cutmore, Scott C.; Sasal, Pierre; Cribb, Thomas H.</t>
  </si>
  <si>
    <t>Three new species of Allobacciger Hafeezullah &amp; Siddiqi, 1970 (Digenea: Monorchiidae) from Australia and French Polynesia</t>
  </si>
  <si>
    <t>Great Barrier Reef; Heron Island; Lizard Island; Moorea; Taxonomy</t>
  </si>
  <si>
    <t>GREAT-BARRIER-REEF; MARINE FISHES; LIFE-CYCLE; HOST-SPECIFICITY; TREMATODES; PLATYHELMINTHES; QUEENSLAND; COAST; CLASSIFICATION; LEPOCREADIIDAE</t>
  </si>
  <si>
    <t>Three new monorchiid trematodes are reported from fishes of the families Nemipteridae and Pomacanthidae; two species are described from the southern Great Barrier Reef and the third from off Moorea, French Polynesia. Allobacciger polynesiensis sp. nov. is described from Centropyge flavissima (Cuvier), Allobacciger brevicirrus sp. nov. from Scolopsis bilineata (Bloch) and Scolopsis margaritifera (Cuvier), and Allobacciger annulatus sp. nov. from Centropyge tibicen (Cuvier), Centropyge vroliki (Bleeker) and Centropyge bicolor (Bloch). The three species most closely resemble the type-species, Allobacciger macrorchis Hafeezullah &amp; Siddiqi, 1970, as well as Allobacciger centropygis Machida &amp; Uchida, 2001, differing primarily in the morphology of the terminal genitalia and excretory vesicle. With the introduction of these new species, the most recent generic concept does not accurately reflect all species in the genus, and we provide a revised generic diagnosis to accommodate the new taxa. Complete ITS2 rDNA, partial 28S rDNA, partial 18S rDNA and partial cox1 mtDNA sequence data were generated for the three new species; all markers distinguish the three species reported here unambiguously. Phylogenetic analyses of the new sequence data show that the three new species of Allobacciger Hafeezullah &amp; Siddiqi, 1970 form a well-supported clade.</t>
  </si>
  <si>
    <t>Atopkin, Dmitry M.; Sokolov, Sergey G.; Vainutis, Konstantin S.; Voropaeva, Ekaterina L.; Shedko, Marina B.; Choudhury, Anindo</t>
  </si>
  <si>
    <t>Amended diagnosis, validity and relationships of the genus Acrolichanus Ward, 1917 (Digenea: Allocreadiidae) based on the 28S rRNA gene, and observations on its lineage diversity</t>
  </si>
  <si>
    <t>PHYLOGENETIC ANALYSIS; ORDER ACIPENSERIFORMES; RDNA SEQUENCES; PLATYHELMINTHES; CLASSIFICATION; AFFINITIES; TREMATODA; MEXICO; KEY</t>
  </si>
  <si>
    <t>Adult specimens of the allocreadiid trematode Acrolichanus auriculatus (Wedl, 1858) were collected from Acipenser schrenckii Brandt from the River Amur and Amur Estuary, Acipenser ruthenus L. from the Rivers Irtysh and Oka (Asian and European parts of Russia, respectively), and Acipenser fulvescens Rafinesque from Lake Winnebago, Wisconsin, USA, and used for phylogenetic analyses based on 28S rDNA sequence data. The results supported the monophyly of Acrolichanus populations from both continents and a clear separation of A. auriculatus from other allocreadiid taxa, thus supporting the validity of the genus Acrolichanus Ward, 1917. This study formally reestablishes the genus Acrolichanus. Species of this genus differ from other allocreadiids by the following combination of morphological features: triangular mouth opening with rounded posterior corners, simple ventral, dorsolateral and dorsomedian muscular lobes on the oral sucker, stout cirrus-sac, pars prostatica with dorsal pocket, and massive cirrus with conspicuous triradiate lumen when invaginated. Specimens of the trematode from North America and the Rivers Irtysh and Oka were more closely related to each other than to the specimens from River Amur and Amur Estuary. This reflects the evolutionary divergence among sturgeons into Pacific and Atlantic clades. The phylogenetic analyses also confirmed the paraphyly of the genus Crepidostomum Braun, 1900.</t>
  </si>
  <si>
    <t>Suleman; Khan, Mian Sayed; Tkach, Vasyl V.; Muhammad, Nehaz; Zhang, Dong; Zhu, Xing-Quan; Ma, Jun</t>
  </si>
  <si>
    <t>Molecular phylogenetics and mitogenomics of three avian dicrocoeliids (Digenea: Dicrocoeliidae) and comparison with mammalian dicrocoeliids</t>
  </si>
  <si>
    <t>Dicrocoeliidae; Nucleotide diversity; Mitochondrial genomes; Molecular phylogeny</t>
  </si>
  <si>
    <t>COMPLETE MITOCHONDRIAL GENOMES; TANDEM REPEATS; TREMATODA; REDESCRIPTION; EFFICIENT; SOFTWARE; PROGRAM; TREE</t>
  </si>
  <si>
    <t>BackgroundThe Dicrocoeliidae are digenetic trematodes mostly parasitic in the bile ducts and gall bladder of various avian and mammalian hosts. Until recently their systematics was based on morphological data only. Due to the high morphological uniformity across multiple dicrocoeliid taxa and insufficient knowledge of relative systematic value of traditionally used morphological characters, their taxonomy has always been unstable. Therefore, DNA sequence data provide a critical independent source of characters for phylogenetic inference and improvement of the system.MethodsWe examined the phylogenetic affinities of three avian dicrocoeliids representing the genera Brachylecithum, Brachydistomum and Lyperosomum, using partial sequences of the nuclear large ribosomal subunit (28S) RNA gene. We also sequenced the complete or nearly complete mitogenomes of these three isolates and conducted a comparative mitogenomic analysis with the previously available mitogenomes from three mammalian dicrocoeliids (from 2 different genera) and examined the phylogenetic position of the family Dicrocoeliidae within the order Plagiorchiida based on concatenated nucleotide sequences of all mitochondrial genes (except trnG and trnE).ResultsCombined nucleotide diversity, Kimura-2-parameter distance, non-synonymous/synonymous substitutions ratio and average sequence identity analyses consistently demonstrated that cox1, cytb, nad1 and two rRNAs were the most conserved and atp6, nad5, nad3 and nad2 were the most variable genes across dicrocoeliid mitogenomes. Phylogenetic analyses based on mtDNA sequences did not support the close relatedness of the Paragonimidae and Dicrocoeliidae and suggested non-monophyly of the Gorgoderoidea as currently recognized.ConclusionsOur results show that fast-evolving mitochondrial genes atp6, nad5 and nad3 would be better markers than slow-evolving genes cox1 and nad1 for species discrimination and population level studies in the Dicrocoeliidae. Furthermore, the Dicrocoeliidae being outside of the clade containing other xiphidiatan trematodes suggests a need for the re-evaluation of the taxonomic content of the Xiphidiata.</t>
  </si>
  <si>
    <t>28S mitogenome</t>
  </si>
  <si>
    <t>Jones, Ben P.; Norman, Billie F.; Borrett, Hannah E.; Attwood, Stephen W.; Mondal, Mohammed M. H.; Walker, Anthony J.; Webster, Joanne P.; Rajapakse, P. R. V. Jayanthe; Lawton, Scott P.</t>
  </si>
  <si>
    <t>Divergence across mitochondrial genomes of sympatric members of the Schistosoma indicum group and clues into the evolution of Schistosoma spindale</t>
  </si>
  <si>
    <t>INDOPLANORBIS-EXUSTUS; PHYLOGENETIC ANALYSIS; DNA; COMPLEX; SELECTION; PHYLOGEOGRAPHY; EPIDEMIOLOGY; TREMATODA; HISTORY; OXIDASE</t>
  </si>
  <si>
    <t>Schistosoma spindale and Schistosoma indicum are ruminant-infecting trematodes of the Schistosoma indicum group that are widespread across Southeast Asia. Though neglected, these parasites can cause major pathology and mortality to livestock leading to significant welfare and socio-economic issues, predominantly amongst poor subsistence farmers and their families. Here we used mitogenomic analysis to determine the relationships between these two sympatric species of schistosome and to characterise S. spindale diversity in order to identify possible cryptic speciation. The mitochondrial genomes of S. spindale and S. indicum were assembled and genetic analyses revealed high levels of diversity within the S. indicum group. Evidence of functional changes in mitochondrial genes indicated adaptation to environmental change associated with speciation events in S. spindale around 2.5 million years ago. We discuss our results in terms of their theoretical and applied implications.</t>
  </si>
  <si>
    <t>Abdel-Latif, Hany M. R.; Khafaga, Asmaa F.</t>
  </si>
  <si>
    <t>Natural co-infection of cultured Nile tilapia Oreochromis niloticus with Aeromonas hydrophila and Gyrodactylus cichlidarum experiencing high mortality during summer</t>
  </si>
  <si>
    <t>Aeromonas hydrophila; co-infections; Gyrodactylus cichlidarum; histopathology; Nile tilapia; phylogenetic analysis; sequencing; water quality parameters</t>
  </si>
  <si>
    <t>CATFISH ICTALURUS-PUNCTATUS; STREPTOCOCCUS-AGALACTIAE; FLAVOBACTERIUM-COLUMNARE; HYBRID TILAPIA; WATER-QUALITY; INFECTION; IDENTIFICATION; VIRULENCE; FISH; GENE</t>
  </si>
  <si>
    <t>Aeromonas hydrophila and Gyrodactylus cichlidarum are common pathogens that induce significant economic losses in farm-reared Nile tilapia. Nowadays, the sudden appearance of fish mortalities was exaggerated due to mixed and multiple infections. During summer 2016, mass mortality among earthen pond-farmed Nile tilapia was reported. Clinico-pathological, bacteriological and parasitological examinations have been demonstrated. As well, the water quality parameters were assessed. The clinical and histopathological findings of the moribund and recently dead fish were characterized by generalized septicaemic signs. The water quality parameters were significantly elevated over the permissible levels, whereas there was an elevation in nitrite (0.04 mg/L), un-ionized ammonia (0.8 mg/L), hydrogen sulphide levels (153.1 mg/L) and organic matter content (3.79 mg/L). A. hydrophila was identified based on phenotypic characterization, API 20E features and the homology of 16S rRNA gene sequence analysis. In addition, PCR data confirmed the presence of aerolysin (aerA) and haemolysin (hly) genes in the identified A. hydrophila isolates. Gene sequencing and phylogenetic analysis based on 16S rRNA sequence confirmed that A. hydrophila H/A (accession No. MN726928) of the present study displayed 98%-99% identity with the 16S rRNA gene of A. hydrophila. Furthermore, the monogenetic trematode, G. cichlidarum was identified in the wet mounts from the skin and gills of the examined fish with a high infestation rate. In this context, it was reported that the synergistic co-infection of A. hydrophila and G. cichlidarum with deteriorated water quality parameters could induce exaggerated fish mortalities during hot weather.</t>
  </si>
  <si>
    <t>Monopystocotyla</t>
  </si>
  <si>
    <t>Amor, Nabil; Farjallah, Sarra; Merella, Paolo; Alagaili, Abdulaziz N.; Mohammed, Osama B.</t>
  </si>
  <si>
    <t>Multilocus approach reveals discordant molecular markers and corridors for gene flow between North African populations of Fasciola hepatica</t>
  </si>
  <si>
    <t>Fasciola hepatica; Fasciola gigantica; Genetic diversity; Gene flow; Tunisia; Algeria</t>
  </si>
  <si>
    <t>INTERMEDIATE FORMS; ENDEMIC AREA; PHYLOGENETIC ANALYSIS; MOUTH-DISEASE; RIBOSOMAL DNA; F GIGANTICA; NUCLEAR; SEQUENCES; FLUKES; CATTLE</t>
  </si>
  <si>
    <t>Fasciolosis is a foodborne trematodosis characterised by a worldwide distribution. Various approaches have been developed for the study of the causative agents of this parasitic infection: Fasciola hepatica, Fasciola gigantica and the aspermic intermediated forms (hybrid and introgressed). In the present study, novel and common molecular markers (pepck and pold, ITS, CO1, ND1 and CO1-trnT-rrnL) were used to characterise Fasciola flukes from the Tunisian-Algerian border, to estimate the gene flow between these populations and to evaluate the reliability of different molecular markers. All nuclear and mitochondrial markers, apart from pepck, supported the monophyly of the studied flukes identified as F. hepatica. Multiplex PCR for pepck revealed three different genotypes corresponding to F. hepatica (pepck-Fh), F. gigantica (pepck-Fg) and the aspermic Fasciola flukes (pepck-Fh/Fg). Sequence analysis of pepck revealed high polymorphism, length variation, within this intronic marker. The observed inconsistencies were due to the position of the forward primer within the intronic region. Pepck sequences showed different level of heterozygosity and homozygosity with length polymorphisms in the introns. Pepck multiplex PCR patterns could not differentiate between Fasciola species. All studies based on only pepck multiplex PCR with mitochondrial markers should be revised. Nuclear and mitochondrial markers revealed an important gene flow between Tunisian and Algerian populations of F. hepatica. The combination of nuclear and mitochondrial sequence analysis is still the best method to distinguish these taxa. Effective measures are needed in order to better control cross-country illegal trade of vector.</t>
  </si>
  <si>
    <t>species identification population structure</t>
  </si>
  <si>
    <t>pepck pold ITS CO1 ND1 CO1 trnT rrnL</t>
  </si>
  <si>
    <t>Ba, Aissatou; Bakhoum, Abdoulaye J. S.; Ndiaye, Papa Ibnou; Ba, Cheikh Tidiane; Marchand, Bernard; Quilichini, Yann</t>
  </si>
  <si>
    <t>Spermatological characteristics of Sclerodistomoides pacificus (Digenea, Sclerodistomoididae) a parasite of the flying fish Cheilopogon pinnatibarbatus (Teleostei, Exocoetidae)</t>
  </si>
  <si>
    <t>Hemiuroidea; Sclerodistomoididae; Spermatozoon; Ultrastructure</t>
  </si>
  <si>
    <t>INTESTINAL PARASITE; ULTRASTRUCTURAL CHARACTERS; HEMIUROIDEA HEMIURIDAE; MATURE SPERMATOZOON; SPERMIOGENESIS; PISCES; TREMATODA; PLATYHELMINTHES; LEPOCREADIIDAE; MICROPHALLOIDEA</t>
  </si>
  <si>
    <t>Sclerodistomoides pacificus is the only species described now in Sclerodistomoididae. We present in this paper the first ultrastructural data of the mature spermatozoon of a species from the genus Sclerodistomoides. Adult specimens of S. pacificus (Digenea: Hemiuroidea: Sclerodistomoididae), were parasites of the gall-bladder of the teleost fish Cheilopogon pinnatibarbatus captured in the Atlantic Ocean, near Dakar (Senegal). The male gamete is a filiform cell which exhibits a similar ultrastructural organization to that reported in most species belonging to the Hemiuroidea with two axonemes of the 9 + '1' pattern of trepaxonematans, a nucleus, a mitochondrion, external ornamentation of the plasma membrane not associated with cortical microtubules and located in the anterior region of the spermatozoon, and parallel cortical microtubules disposed in one side of the spermatozoon. However, the present study allowed describing for the first time a moniliform mitochondrion in the Hemiuroidea. The presence of a moniliform mitochondrion and the absence of filamentous external ornamentation described in other Hemiuridae: Lecithochirium microstomum, L. musculus and Hemiurus appendiculatus are a good tool for phylogenetic purposes in the Hemiuroidea. Moreover, spermatological organisation and model are discussed in context with those of previous studies in the Hemiuroidea.</t>
  </si>
  <si>
    <t>Martin, Storm Blas; Downie, Abigail Jayne; Cribb, Thomas Herbert</t>
  </si>
  <si>
    <t>A new subfamily for a clade of opecoelids (Trematoda: Digenea) exploiting marine fishes as second-intermediate hosts, with the first report of opecoelid metacercariae from an elasmobranch</t>
  </si>
  <si>
    <t>host switch; life cycle; Opecoelidae; Plagioporinae</t>
  </si>
  <si>
    <t>SP-NOV DIGENEA; N-SP DIGENEA; LIFE-CYCLE; PLAGIOPORUS STAFFORD; DEVELOPMENTAL-STAGES; SHALLOW-WATER; GENUS; PHYLOGENY; HISTORY; PLATYHELMINTHES</t>
  </si>
  <si>
    <t>Metacercariae of trematodes belonging to the family Opecoelidae were collected from small fishes of the Great Barrier Reef: a blenniid, two gobiids, two labrids, three pomacentrids, a monacanthid, an ostraciid and the epaulette shark, Hemiscyllium ocellatum. Sequences of the second internal transcribed spacer region (ITS2) of ribosomal DNA were generated from these metacercariae in an attempt to match them with adult worms. Three species of Allopodocotyle (Allopodocotyle epinepheli, Allopodocotyle heronensis and an unidentified species), two unidentified species of Hamacreadium and Pacificreadium serrani were detected. Among the Opecoelidae, these species all resolve to a single, phylogenetically and somewhat morphologically distinct clade. Species of this clade are the only known marine opecoelids to exploit fishes as second-intermediate hosts. The clade is proposed to warrant a new subfamily, the Hamacreadiinae subfam. nov. It includes Allopodocotyle, Bentholebouria, Cainocreadium, Choanotrema, Hamacreadium, Pacificreadium, Paraplagioporus, Pedunculacetabulum and Podocotyloides.</t>
  </si>
  <si>
    <t>Panyi, Apryle J.; Curran, Stephen S.; Overstreet, Robin M.</t>
  </si>
  <si>
    <t>Phylogenetic Affinity of Genolopa (Digenea: Monorchiidae) with Descriptions of Two New Species</t>
  </si>
  <si>
    <t>Genolopa ampullacea; Genolopa vesca n; sp; Genolopa minuscula n; sp; Lasiotocus spp; Lasiotocus glebulentus; Lasiotocus trachinoti; Postmonorchis orthopristis; 28S; Atlantic Ocean</t>
  </si>
  <si>
    <t>MARINE FISHES; LIFE-CYCLE; PARASITES TREMATODA; CRYPTIC SPECIATION; MOLECULAR-DATA; BARRIER-REEF; PLATYHELMINTHES; PERCIFORMES; HAEMULIDAE; INFERENCE</t>
  </si>
  <si>
    <t>The validity of Genolopa Linton, 1910 has been controversial because the observation of presently recognized critical diagnostic morphological features (spines in the genital atrium and a bipartite, anteriorly spined terminal organ) were omitted from the original diagnosis, and these features were not universally appreciated as important diagnostic features until 2008. Modern taxonomists have been further challenged by inappropriate fixation techniques that have resulted in various interpretations of morphological features. Consequently, named species in the genus have fluctuated among other monorchiid genera depending on various interpretations by taxonomists, and a modern consensus on classifying these species is lacking. This study combines a molecular approach with modern conventional morphological techniques to investigate the validity of Genolopa as a lineage within the Monorchiidae. New morphology and molecular sequence data from the type-species of Genolopa were studied, and two new species in the genus were described, Genolopa vesca n. sp. and Genolopa minuscula n. sp. Interrelationships among the Monorchiidae were explored using Bayesian inference analysis of the partial 28S rDNA fragment, incorporating three species of Genolopa for the first time. The phylogenetic analysis revealed that the genus represents a natural lineage, supporting the presence of spines in the genital atrium in conjunction with a bipartite and anteriorly spined terminal organ as key features of the generic diagnosis. This study also provides for the first time partial 28S rDNA data for Postmonorchis orthopristis, Lasiotocus trachinoti, Lasiotocus glebulentus, and an unidentified species of Lasiotocus.</t>
  </si>
  <si>
    <t>Ran, Rongkun; Zhao, Qi; Abuzeid, Asmaa M., I; Huang, Yue; Liu, Yunqiu; Sun, Yongxiang; He, Long; Li, Xiu; Liu, Jumei; Li, Guoqing</t>
  </si>
  <si>
    <t>Mitochondrial Genome Sequence of Echinostoma revolutum from Red-Crowned Crane (Grus japonensis)</t>
  </si>
  <si>
    <t>Echinostoma revolutum; red-crowned crane; mitochondrial genome; PCR</t>
  </si>
  <si>
    <t>GENE ORGANIZATION; DIGENEA</t>
  </si>
  <si>
    <t>Echinostoma revolutum is a zoonotic food-borne intestinal trematode that can cause intestinal bleeding, enteritis, and diarrhea in human and birds. To identify a suspected E. revolutum trematode from a red-crowned crane (Grus japonensis) and to reveal the genetic characteristics of its mitochondrial (mt) genome, the internal transcribed spacer (ITS) and complete mt genome sequence of this trematode were amplified. The results identified the trematode as E. revolutum. Its entire mt genome sequence was 15,714 bp in length, including 12 protein-coding genes, 22 transfer RNA genes, 2 ribosomal RNA genes and one non-coding region (NCR), with 61.73% A+T base content and a significant AT preference. The length of the 22 tRNA genes ranged from 59 bp to 70 bp, and their secondary structure showed the typical cloverleaf and D-loop structure. The length of the large subunit of rRNA (rmL) and the small subunit of rRNA (rrnS) gene was 1,011 bp and 742 bp, respectively. Phylogenetic trees showed that E. revolutum and E. miyagawai clustered together, belonging to Echinostomatidae with Hypoderaeum conoideum. This study may enrich the mitochondrial gene database of Echinostoma trematodes and provide valuable data for studying the molecular identification and phylogeny of some digenean trematodes.</t>
  </si>
  <si>
    <t>ITS mitogenome</t>
  </si>
  <si>
    <t>Huot, Camille; Clerissi, Camille; Gourbal, Benjamin; Galinier, Richard; Duval, David; Toulza, Eve</t>
  </si>
  <si>
    <t>Schistosomiasis Vector Snails and Their Microbiota Display a Phylosymbiosis Pattern</t>
  </si>
  <si>
    <t>microbiota; phylosymbiosis; metabarcoding; Planorbid snails; tripartite interactions; schistosomiasis</t>
  </si>
  <si>
    <t>BACTERIAL MICROBIOTA; GUT MICROBIOTA; COMMUNITIES; EVOLUTION; MAINTENANCE; SYMBIONTS; MOSQUITOS; BIOLOGY; ABALONE; ROLES</t>
  </si>
  <si>
    <t>Planorbidae snails are the intermediate host for the trematode parasite of the Schistosoma genus, which is responsible for schistosomiasis, a disease that affects both humans and cattle. The microbiota for Schistosoma has already been described as having an effect on host/parasite interactions, specifically through immunological interactions. Here, we sought to characterize the microbiota composition of seven Planorbidae species and strains. Individual snail microbiota was determined using 16S ribosomal DNA amplicon sequencing. The bacterial composition was highly specific to the host strain with limited interindividual variation. In addition, it displayed complete congruence with host phylogeny, revealing a phylosymbiosis pattern. These results were confirmed in a common garden, suggesting that the host highly constrains microbial composition. This study presents the first comparison of bacterial communities between several intermediate snail hosts of Schistosoma parasites, paving the way for further studies on the understanding of this tripartite interaction.</t>
  </si>
  <si>
    <t>Wiscovitch-Russo, Rosana; Rivera-Perez, Jessica; Narganes-Storde, Yvonne M.; Garcia-Roldan, Erileen; Bunkley-Williams, Lucy; Cano, Raul; Toranzos, Gary A.</t>
  </si>
  <si>
    <t>Pre-Columbian zoonotic enteric parasites: An insight into Puerto Rican indigenous culture diets and life styles</t>
  </si>
  <si>
    <t>INTESTINAL PARASITES; DNA; SCHISTOSOMES; CRYPTOSPORIDIUM; COPROLITES; ALIGNMENT; WILDLIFE; DISEASES; GIARDIA; HUMANS</t>
  </si>
  <si>
    <t>The pre-Columbian Huecoid and Saladoid cultures were agricultural ethnic groups that supplemented their diets by fishing, hunting and scavenging. Archaeological deposits associated to these cultures contained a variety of faunal osseous remains that hinted at the cultures' diets. The present study identified zoonotic parasites that may have infected these two cultures as a result of their diets. We used metagenomic sequencing and microscopy data from 540-1,400 year old coprolites as well as the zooarchaeological data to recreate the possible interactions between zoonotic parasites and their hosts. Microscopy revealed Diphyllobothrium spp. and Dipylidium caninum eggs along with unidentified cestode and trematode eggs. DNA sequencing together with functional prediction and phylogenetic inference identified reads of Cryptosporidium spp., Giardia intestinalis and Schistosoma spp. The complimentary nature of the molecular, microscopy and zooarchaeology data provided additional insight into the detected zoonotic parasites' potential host range. Network modeling revealed that rodents and canids living in close proximity to these cultures were most likely the main source of these zoonotic parasite infections.</t>
  </si>
  <si>
    <t>Abdel-Gaber, Rewaida; Al Quraishy, Saleh; Dkhil, Mohamed Abdel Monem; Abu Hawsah, Maysar; Alghamdi, Masheil; Althomali, Arwa; Bakr, Lamia; Maher, Sherein; El-Mallah, Almahy</t>
  </si>
  <si>
    <t>Phyllodistomum vaili (Plagiorchiida: Gorgoderidae) infecting Parupeneus rubescens (Perciformes: Mullidae): morphology and phylogeny</t>
  </si>
  <si>
    <t>Rosy goatfish; Digenean parasites; Gorgoderidae; Plagiorchiida; Arabian Gulf</t>
  </si>
  <si>
    <t>FRESH-WATER FISHES; DIGENEA-GORGODERIDAE; LIFE-HISTORY; TREMATODA GORGODERIDAE; MOLECULAR PHYLOGENY; PLATYHELMINTHES; TAXONOMY; BRAUN; LOOSS; AFFINITIES</t>
  </si>
  <si>
    <t>Knowledge of the Arabian Gulf fish's parasite fauna is very poor. Until recently, only scattered reports from different locations are known for ecto- and endoparasites. Therefore, the present study aimed to investigate the digenean species that infects one of the most economically fish species in the Arabian Gulf, the rosy goatfish Parupeneus rubescens. One plagiorchiid species has been described, belonging to the Gorgoderidae family, and has been named as Phyllodistomum vaili Ho, Bray, Cutmore, Ward &amp; Cribb, 2014 based on its morphological and morphometric characteristics. In order to accurately classify and characterize this plagiorchiid species, molecular analysis was carried out using both nuclear 18S and 28S rRNA gene regions and revealed that the present plagiorchiid species was associated with other species belonging to the Gorgoderidae family and deeply embedded in the Phyllodistomum genus, closely related to the previously described P. vaili (gb vertical bar KF013187.1, KF013173.1). The present study therefore revealed that the species Phyllodistomum is the first account as endoparasites from the rosy goatfish inhabiting the Arabian Gulf.</t>
  </si>
  <si>
    <t>Alves Dias, K. G.; de Leon, G. Perez-Ponce; Camargo, A. de Almeida; Muller, M., I; da Silva, R. J.; de Azevedo, R. Kozlowiski; Abdallah, V. D.</t>
  </si>
  <si>
    <t>A new species ofCreptotrematina(Trematoda: Allocreadiidae) from characid fishes of Brazil: morphological and molecular data</t>
  </si>
  <si>
    <t>ITS rDNA; 28S rDNA; South America; freshwater fishes; integrative taxonomy; digeneans</t>
  </si>
  <si>
    <t>AURICULOSTOMA DIGENEA ALLOCREADIIDAE; PHYLOGENETIC POSITION; LIFE-CYCLES; RDNA; AFFINITIES; TREMATODA; DNA</t>
  </si>
  <si>
    <t>A new species ofCreptotrematinaYamaguti, 1954 was collected from characid fishes,Astyanax fasciatus(Cuvier, 1819) andAstyanax lacustrisLucerna &amp; Soares, 2016 from the Batalha River in the State of Sao Paulo, Brazil. The new species most closely resemblesCreptotrematina aguirrepequenoi, but differs by the elongated shape of vitelline follicles, the extension of these follicles in the posterior end of body and the fact that they are not confluent. The morphological differences were confirmed through molecular data. Three specimens were sequenced, and molecular analyses were based on the internal transcribed spacers 2 and D1-D3 domains of the 28S ribosomal RNA gene. The obtained topologies showed the new species as a sister taxon ofC.aguirrepequenoi, a species originally described fromAstyanax mexicanusin Mexico, and later found inAstyanax aeneusin Costa Rica. Isolates of the new species are reciprocally monophyletic, and genetic distance values are similar to those observed in other species pairs within Allocreadiidae. These findings corroborate that the genusCreptotrematinais mostly a parasite of characids, and widely extended across the Americas, with representative species occurring between Argentina and northern Mexico.</t>
  </si>
  <si>
    <t>New species of Parasaccocoelium (Haploporidae) and new genus Pseudohaplosplanchnus (Haplosplanchnidae) from mullet fish in the Far East of Russia and Vietnam: morphological and molecular data</t>
  </si>
  <si>
    <t>Haplosplanchnidae; Haploporidae; Parasaccocoelium; Pseudohaplosplanchnus; mullet; molecular data; Russian Far East; Vietnam; phylogenetic relationships</t>
  </si>
  <si>
    <t>DIGENEA HAPLOPORIDAE; PHYLOGENETIC ANALYSIS; PLATYHELMINTHES; TREMATODA; REGION</t>
  </si>
  <si>
    <t>A description and the molecular characterization of two new species in the Haploporidae and Haplosplanchnidae families are provided herein. Parasaccocoelium armatum n. sp. was collected from the intestine of a Mugil cephalus Linnaeus, 1758 from the Primorsky region, Russia, and Pseudohaplosplanchnus catbaensis n. g. n. sp. was collected from Moolgarda seheli (Forsskal, 1775) in the coastal waters of Cat Ba Island, Vietnam. The morphological features of P. armatum n. sp. closely resemble those of Parasaccocoelium polyovum, but these species differ from one another by hermaphroditic sac and vitellaria area length and by maximal egg size. The main difference between P. armatum n. sp. and P. polyovum is the presence of an armed hermaphroditic duct in the new species. Molecular data support the case for inclusion of the studied trematodes in P. armatum n. sp. Worms P. catbaensis n. g. n. sp. from the mullet from Vietnam are morphologically close to Haplosplanchnus (Haplosplosplanchninae). The only difference between P. catbaensis n. g. n. sp. and species of Haplosplanchnus is the presence of few (1-7) large eggs, measuring 135-142 x 92-104 mu m, versus numerous small eggs with a maximal size of 75 x 50 mu m. Phylogenetic analysis showed that there is a contradiction between the morphological similarity of the worms and their position in the Haplosplanchnidae system, based on the genetic data. Results of this study indicate that P. catbaensis n. g. n. sp. is genetically distant from other representatives of Haplosplanchnus, despite their morphological similarity. According to the molecular data, P. catbaensis n. g. n. sp. is close to Hymenocotta mulli Manter, 1961 (Hymenocottinae). However, these species are considerably different to each other morphologically. Molecular data argue for the possibility of establishing a new subfamily for P. catbaensis n. g. n. sp. However, considering earlier studies of Haplosplanchnidae, we support the view that creating new subfamilies within this family is unreasonable because of the lack of molecular data for most haplosplanchnid species, which are necessary to resolve the problematic systematics and phylogeny of this family.</t>
  </si>
  <si>
    <t>Atopkin, D. M.; Nakao, M.; Besprozvannykh, V. V.; Ha, N. D.; Nguyen, H. V.; Sasaki, M.</t>
  </si>
  <si>
    <t>Morphological and molecular data for species of Lecithaster Luhe, 1901 and Hysterolecithoides Yamaguti, 1934 (Digenea: Lecithasteridae) from fish of East Asia and phylogenetic relationships within the Hemiuroidea Looss, 1899</t>
  </si>
  <si>
    <t>N. SP; TREMATODA; HEMIURIDAE; PLATYHELMINTHES; BUNOCOTYLINAE; EVOLUTION; INFERENCE; POSITION; MANTER</t>
  </si>
  <si>
    <t>Four representatives of the genus Lecithaster and one representative of the genus Hysterolecithoides were found during investigation of the trematode fauna of fish species in Vietnamese, Japanese and eastern coastal waters of the Russian Far East. Based on morphometric data, adult trematodes from Vietnamese Strongylura strongylura and Russian Acanthogobius flavimanus were identified as Lecithaster confusus, trematodes from Vietnamese Hemirhamphus marginatus as L. sayori and from osmerid fishes as L. salmonis. Further, a single specimen of Lecithaster sp. and representatives of Hysterolecithoides epinepheli were found in Vietnamese Siganus fuscescens. Morphological and molecular data, including 18S ribosomal DNA (rDNA) V4 fragment, 28S rDNA D1-D3 fragment, internal transcribed spacers (ITS) and a mitochondrial COI gene fragment were analysed for Lecithaster spp. The results revealed that L. sayori and L. salmonis are not synonyms of L. stellatus and L. gibbosus, respectively, but that Hysterolecithoides frontilatus and H. guangdongensis are junior synonyms of H. epinepheli. The 28S-rDNA-based phylogenetic tree of Hemiuroidea showed a distinct position for the genus Lecithaster with internal differentiation into three subclades, including L. confusus, L. sayori and Lecithaster sp. within the first subclade, L. mugilis and L. sudzuhensis within the second subclade and L. salmonis and L. gibbosus within the third subclade. Bayesian phylogenetic reconstructions of Hemiuroidea showed four clades for members of Hemiuridae and Lecithasteridae. The first clade consisted of Hemiuridae representatives and the second clade represented the genus Lecithaster. The third clade included genera Aponurus and Lecithophyllum (Lecithasteridae) and the fourth clade combined members of lecithasterid Quadrifoliovariinae and Hysterolecithinae and hemiurid Opisthadeninae and Bunocotylidae with high statistical support.</t>
  </si>
  <si>
    <t>Cribb, T. H.; Chapman, P. A.; Cutmore, S. C.; Huston, D. C.</t>
  </si>
  <si>
    <t>Pronocephaloid cercariae (Platyhelminthes: Trematoda) from gastropods of the Queensland coast, Australia</t>
  </si>
  <si>
    <t>Pronocephalidae; Cerithiidae; Nassariidae; Vermetidae; turtles; cercariae; life cycle; phylogenetics</t>
  </si>
  <si>
    <t>DIGENEAN PARASITES; LIFE-CYCLE; NOTOCOTYLIDAE; IDENTIFICATION; LITTORINIDAE; DIVERSITY; HISTORY</t>
  </si>
  <si>
    <t>The superfamily Pronocephaloidea Looss, 1899 comprises digeneans occurring in the gut and respiratory organs of fishes, turtles, marine iguanas, birds and mammals. Although many life cycles are known for species of the Notocotylidae Luhe, 1909 maturing in birds and mammals, relatively few are known for the remaining pronocephaloid lineages. We report the cercariae of five pronocephaloid species from marine gastropods of the Queensland coast, Australia. From Lizard Island, northern Great Barrier Reef, we report three cercariae, two from Rhinoclavis vertagus (Cerithiidae) and one from Nassarius coronatus (Nassariidae). From Moreton Bay, southern Queensland, an additional two cercariae are reported from two genotypes of the gastropod worm shell Thylacodes sp. (Vermetidae). Phylogenetic analysis using 28S rRNA gene sequences shows all five species are nested within the Pronocephaloidea, but not matching or particularly close to any previously sequenced taxon. In combination, phylogenetic and ecological evidence suggests that most of these species will prove to be pronocephalids parasitic in marine turtles. The Vermetidae is a new host family for the Pronocephaloidea.</t>
  </si>
  <si>
    <t>Krupenko, D.; Uryadova, A.; Gonchar, A.; Kremnev, G.; Krapivin, V</t>
  </si>
  <si>
    <t>New data on life cycles for three species of Fellodistomidae (Digenea) in the White Sea</t>
  </si>
  <si>
    <t>Digenea; Fellodistomidae; Fellodistomum; Steringophorus; life cycle; 28S rDNA; White Sea; Buccinum; wolffish</t>
  </si>
  <si>
    <t>PROCTOECES-MACULATUS LOOSS; MORPHOLOGY; PARASITES; ODHNER; STERINGOTREMA; PHYLOGENY; TREMATODA; TELEOSTS; HISTORY; OLSSON</t>
  </si>
  <si>
    <t>Few digeneans of the family Fellodistomidae are known from the Russian Arctic seas. The taxonomic status of these species, their life cycles and host range raised recurrent questions, some of which remain unanswered. To revise the species composition and life cycles of fellodistomids in the White Sea, we searched for them in several known and suspected hosts: wolffish, flatfishes (definitive), gastropods of the family Buccinidae (second intermediate) and protobranch bivalves (first intermediate). Species identification was based both on morphology and 28S ribosomal RNA gene sequences. We found Fellodistomum agnotum in the White Sea for the first time. Buccinum undatum was proved to be intermediate host of both F. agnotum and Fellodistomum fellis, and metacercariae of F. fellis were registered from two more buccinid species: Buccinum scalariforme and Neptunea despecta. We also found metacercariae of F. agnotum and F. fellis producing eggs in the second intermediate host. Two fellodistomids were found in protobranch bivalves: sporocysts and cercariae of Steringophorus furciger in Nuculana pernula, and sporocysts with large furcocercous cercariae in Ennucula tenuis. The latter were identified as F. agnotum by molecular analysis; thus, the entire life cycle of this species was reconstructed.</t>
  </si>
  <si>
    <t>Montes, M. M.; Plaul, S. E.; Croci, Y.; Waldbillig, M.; Ferrari, W.; Topa, E.; Martorelli, S. R.</t>
  </si>
  <si>
    <t>Pathology associated with three new Clinostomum metacercariae from Argentina with morphological and DNA barcode identification</t>
  </si>
  <si>
    <t>Clinostomids; COI; Cichlids; Crenuchiidae</t>
  </si>
  <si>
    <t>CHARACIDIUM-RACHOVII CHARACIFORMES; DIGENEA CLINOSTOMIDAE; COMPLANATUM RUDOLPHI; TREMATODA CLINOSTOMIDAE; MARGINATUM RUDOLPHI; BIRDS; PARASITES; FISHES; REDESCRIPTION; MITOCHONDRIAL</t>
  </si>
  <si>
    <t>In the Laboratory of Parasites of Fishes, Crustaceans and Mollusks (CEPAVE), we undertook a parasitological study on three species of fish from the Espinal and Esteros del Ibera ecoregions of Argentina. Clinostomid metacercariae were found parasitizing Characidium rachovii, Crenicichla vittata and Gymnogeophagus balzanii. In this study, we analysed the damage that these parasites inflict on their hosts through the evaluation of histological sections. In addition, Clinostomum metacercariae were identified using morphological characters and DNA barcoding. In the pathological analysis, we observed that muscle tissue was the most affected. The inflammatory response showed vascular congestion areas and infiltration of numerous inflammatory cells, mainly lymphocytes. The molecular and morphological approach supports the presence of three new lineages of clinostomid metacercariae in Argentina. This could lead to the discovery of a high number of lineages or species of Clinostomum from South America.</t>
  </si>
  <si>
    <t>Negrelli, Debora C.; Vieira, Diego H. M. D.; Abdallah, Vanessa D.; Azevedo, Rodney K.</t>
  </si>
  <si>
    <t>Molecular characterization of the progenetic metacercariae Crocodilicola pseudostoma parasitizing Rhamdia quelen (Siluriformes, Heptapteridae) in Brazil</t>
  </si>
  <si>
    <t>Biodiversity; Digenea; Proterodiplostomidae; Siluriformes</t>
  </si>
  <si>
    <t>PLATYHELMINTHES DIGENEA; LIFE-CYCLES; TREMATODES; DIVERSITY; SPECIFICITY; STRATEGY; BARCODES; HOST; FISH</t>
  </si>
  <si>
    <t>The trematodes have developed several adaptations and strategies to complete their life cycle in the intermediate host, without even reaching the definitive host Thus, metacercariae through progeny can produce viable eggs by self-fertilization in the second intermediate host. We analyzed 30 specimens of Rhamdia quelen Quoy &amp; Gaimard 1824 (Siluriformes, Heptapteridae) collected in the Jacare-Pepira River, Ibitinga. Among the specimens analyzed, only one host was parasitized by the progenetic metacercariae of Crocodilicola pseudostoma Willemoes-Suhm 1870 (Digenea: Proterodiplostomidae) presenting prevalence of 3.3%, mean intensity of 68.0 +/- 12.4 and mean abundance of 2.3 +/- 0.4. This is the first record of progenesis in the metacercariae of C. pseudostoma in the Jacare-Pepira River, as well as the first partial sequence of COI gene obtained from this species in Brazil.</t>
  </si>
  <si>
    <t>Perez-Ponce De Leon, G.; Sereno-Uribe, A. L.; Garcia-Varela, M.; Mendoza-Garfias, B.; Hernandez-Mena, D., I; Pinacho-Pinacho, C. D.; Choudhury, A.</t>
  </si>
  <si>
    <t>Disentangling the evolutionary and biogeographical history of the freshwater fish trematode genusCreptotrema(Digenea: Allocreadiidae) using an integrative taxonomy approach: the case ofCreptotrema agonostomiin Middle American mountain mullets</t>
  </si>
  <si>
    <t>DNA; New species; Trematoda; Phylogeny; Dajaus monticola</t>
  </si>
  <si>
    <t>AURICULOSTOMA DIGENEA ALLOCREADIIDAE; RIBOSOMAL-RNA GENE; PHYLOGENETIC-RELATIONSHIPS; MAXIMUM-LIKELIHOOD; RIVER-BASIN; MEXICO; MORPHOLOGY; PARASITES; ULTRASTRUCTURE; PROFUNDULIDAE</t>
  </si>
  <si>
    <t>Species of the allocreadiid genusCreptotremaare parasites of freshwater fishes in the Americas. Species in the genus possess one pair of muscular oral lobes on the oral sucker. Currently, the genus contains eight species, six distributed in South America, one in Middle America and one in North America. Genetic data are only available for the North American species,Creptotrema funduli, a parasite of fundulids originally described from Oneida Lake, New York State. In this study, we obtained 28S ribosomal DNA sequences of trematodes morphologically similar toCreptotrema agonostomifrom the mountain mullet,Dajaus monticola, across a wide geographical range in Middle America. Our molecular phylogenetic analyses showed that (1) the genusCreptotrema, as currently conceived, is not monophyletic; (2) the allocreadiids in mountain mullets should be re-allocated in the genusPseudoparacreptotrema; and (3) the allocreadiid trematodes fromD. monticolaacross Middle America represent four morphologically similar species, three of which can be distinguished genetically. These three new species are described herein using an integrative taxonomy approach. We contend that accurate estimates of species diversity and phylogenetic relationships among allocreadiids, and most likely other species of trematodes, necessarily require an integrative taxonomy approach that should consider at least DNA sequences and scanning electron microscopy.</t>
  </si>
  <si>
    <t>Petkeviciute, R.; Staneviciute, G.; Stunzenas, V.</t>
  </si>
  <si>
    <t>Exploring species diversity of lissorchiid trematodes (Digenea: Lissorchiidae) associated with the gravel snail, Lithoglyphus naticoides, in European freshwaters</t>
  </si>
  <si>
    <t>Asymphylodora spp; cercariaeum; karyotype; life cycle; molecular phylogeny; Palaeorchis incognitus; Rutilus rutilus</t>
  </si>
  <si>
    <t>ASYMPHYLODORA-TINCAE MODEER; CRASSUM WESENBERG-LUND; LIFE-CYCLE; PISIDIUM-AMNICUM; SYSTEMATIC POSITION; PHYLOGENY; MOLLUSK; PLATYHELMINTHES; MORPHOLOGY; MONORCHIIDAE</t>
  </si>
  <si>
    <t>Comparative analysis using complete ITS2 and partial 28S rDNA sequence data revealed that cercariaeum developing in rediae in Lithoglyphus naticoides represent two different lissorchiid species. One morphotype of cercariaeum is conspecific with adult Palaeorchis incognitus from European roach, Rutilus rutilus. The other cercariaeum is attributable to the genus Asymphylodora, but the species identity is not yet determined. We also generate the first rDNA sequences for Asymphylodora progenetica based on new collections from Bithynia tentaculata from Lithuania. Phylogenetic analyses of the newly generated sequences, together with information for other lissorchiids available on GenBank, showed that all representatives of Lissorchiidae form a strongly supported clade. Three monophyletic lineages, Asymphylodora, Palaeorchis and Lissorchis, were recognized at the generic level. Karyological analysis of the chromosome set of larval P. incognitus revealed a diploid number of 2n = 20. Its karyotype with subtelocentric chromosomes prevailing can be regarded as comparatively 'primitive', which is consistent with the basal position of P. incognitus in the 28S tree relative to the representatives of the genus Asymphylodora. The present study adds significant new information for establishing species-specific markers for the confident characterization of different developmental stages of lissorchiid species and clarification of their life cycles.</t>
  </si>
  <si>
    <t>Prasadan, P. K.; Shinad, K.; Sherin, C.; Arusha, K.</t>
  </si>
  <si>
    <t>Studies on the life cycle ofPleurogenoides wayanadensisShinad &amp; Prasadan, 2018 (Digenea: Pleurogenidae) from the Western Ghats, India</t>
  </si>
  <si>
    <t>Pleurogenoides wayanadensis; Hoplobatrachus tigerinus; Euphlyctis cyanophlyctis; Bithynia (Digoniostoma) pulchella; Orthetrumsp; life cycle studies; progenesis</t>
  </si>
  <si>
    <t>PHYLOGENETIC ANALYSIS; 1977 TREMATODA; OVATUS RAO; EVOLUTION; HISTORY; MACRODEROIDIDAE; HOST</t>
  </si>
  <si>
    <t>The life cycle ofPleurogenoides wayanadensisShinad &amp; Prasadan, 2018, infecting the frogsHoplobatrachus tigerinusandEuphlyctis cyanophlyctis, is elucidated in this study. All the life cycle stages from egg to egg-producing adults were elucidated under natural conditions and successfully established in the laboratory. The life cycle took about 58 to 65 days for completion. Miracidia were released by teasing the eggs with fine needles. Sporocysts were found in the freshwater snail,Bithynia (Digoniostoma) pulchella, collected from paddy fields at Payode, Western Ghats, Wayanad region, in the months of October and November 2019. Cercariae were of the virgulate xiphidiocercous type. Metacercariae were recovered from the eyes of the damselfly naiads of the speciesIschnurasp. andCoperasp., and the thorax and abdomen of the dragonfly naiads,Orthetrumsp. The metacercariae showed progenetic development. The growth and development of the metacercariae in the naiads that were exposed to cercariae, and development of the trematode in frogs that were force-fed with encysted metacercariae, have been studied at regular intervals. The prepatent period is 14-19 days. The present life cycle study of aPleurogenoidesspp. forms the seventh report from the world, fourth report from India and the third from Kerala.</t>
  </si>
  <si>
    <t>Presswell, B.; Bennett, J.</t>
  </si>
  <si>
    <t>Galactosomum otepotiense n. sp. (Trematoda: Heterophyidae) infecting four different species of fish-eating birds in New Zealand: genetically identical but morphologically variable</t>
  </si>
  <si>
    <t>Hydroprogne caspia; Larus dominicanus; Chroicocephalus scopulinus; Eudyptula novaehollandiae; New Zealand; Galactosomum new species; host-induced variability</t>
  </si>
  <si>
    <t>LOOSS 1899 TREMATODA; DIGENEA HETEROPHYIDAE; LIFE-CYCLE; FAMILIES OPISTHORCHIIDAE; INTRASPECIFIC VARIATION; HOST-SPECIFICITY; PLATYHELMINTHES; METACERCARIAE; PARASITES; CLASSIFICATION</t>
  </si>
  <si>
    <t>Trematodes of the genus Galactosomum are cosmopolitan parasites that infect the intestines of fish-eating birds and mammals. Adults of named Galactosomum species have not been recorded from bird hosts in New Zealand, despite their cercarial stage being known from various studies of the first intermediate host, Zeacumantus subcarinatus. Here we describe a new species of Galactosomum infecting four different piscivorous birds in New Zealand: Caspian terns, red-billed and black-backed gulls and little blue penguins. Specimens from each of these hosts are genetically identical in the genes sequenced, but show considerable morphological variability. Galactosomum otepotiense n. sp. is distinguished from most other members of the `bearupi-group' in having a single circle of spines on the ventral sucker, and spines, as opposed to scales, over most of the body. It is most similar to G. bearupi and G. angelae, both from Caspian terns in Australia, but differs in the relative sizes of the reproductive organs and in the possession of a very long forebody. Molecular data confirm that G. otepotiense is not conspecific with G. bearupi, but 28S and ITS2 phylogenies show its close relationship to G. bearupi and other Australian species. We use the cox1 sequence to confirm identity with the larval stage infecting Z. subcarinatus, as previously described in the literature. We discuss briefly the relationships between Australian and New Zealand Galactosomum spp. and their hosts, variability between genetically identical specimens found in different hosts and their potential for harm to mariculture economy.</t>
  </si>
  <si>
    <t>Schwelm, J.; Kudlai, O.; Smit, N. J.; Selbach, C.; Sures, B.</t>
  </si>
  <si>
    <t>High parasite diversity in a neglected host: larval trematodes of Bithynia tentaculata in Central Europe</t>
  </si>
  <si>
    <t>Digenean trematodes; faunistic survey; faucet snail; mitochondrial DNA; nuclear DNA; Cyathocotylidae; Echinochasmidae; Prosthogonomidae; Opisthorchiidae; Lecithodendriidae</t>
  </si>
  <si>
    <t>FRESH-WATER ECOSYSTEMS; PHYLOGENETIC-RELATIONSHIPS; LIFE-CYCLE; GASTROPODS CAENOGASTROPODA; FAMILY PROSTHOGONIMIDAE; MOLECULAR SYSTEMATICS; SPECIES-DIVERSITY; SNAIL HOST; DIGENEA; TRANSMISSION</t>
  </si>
  <si>
    <t>Bithynids snails are a widespread group of molluscs in European freshwater systems. However, not much information is available on trematode communities from molluscs of this family. Here, we investigate the trematode diversity of Bithynia tentaculata, based on molecular and morphological data. A total of 682 snails from the rivers Lippe and Rhine in North Rhine-Westphalia, Germany, and 121 B. tentaculata from Curonian Lagoon, Lithuania were screened for infections with digeneans. In total, B. tentaculata showed a trematode prevalence of 12.9% and 14%, respectively. The phylogenetic analyses based on 55 novel sequences for 36 isolates demonstrated a high diversity of digeneans. Analyses of the molecular and morphological data revealed a species-rich trematode fauna, comprising 20 species, belonging to ten families. Interestingly, the larval trematode community of B. tentaculata shows little overlap with the well-studied trematode fauna of lymnaeids and planorbids, and some of the detected species (Echinochasmus beleocephalus and E. coaxatus) constitute first records for B. tentaculata in Central Europe. Our study revealed an abundant, diverse and distinct trematode fauna in B. tentaculata, which highlights the need for further research on this so far understudied host-parasite system. Therefore, we might currently be underestimating the ecological roles of several parasite communities of non-pulmonate snail host families in European fresh waters.</t>
  </si>
  <si>
    <t>Shchenkov, S., V; Denisova, S. A.; Kremnev, G. A.; Dobrovolskij, A. A.</t>
  </si>
  <si>
    <t>Five new morphological types of virgulate and microcotylous xiphidiocercariae based on morphological and molecular phylogenetic analyses</t>
  </si>
  <si>
    <t>Xiphidiocercariae; Microphalloidea; Cercariae virgulae; Cercariae microcotylae; molecular phylogeny; taxonomic identity; morphology</t>
  </si>
  <si>
    <t>FRESH-WATER SNAILS; SYSTEMATIC POSITION; TREMATODE CERCARIAE; SEQUENCE ALIGNMENT; LARVAL TREMATODES; DIGENEA; PLATYHELMINTHES; FAMILY</t>
  </si>
  <si>
    <t>The phylogenetic position of most xiphidiocercariae from subgroups Cercariae virgulae and Cercariae microcotylae remains unknown or unclear, even at the family level. In this paper, we studied the morphology and molecular phylogeny of 15 microcotylous and virgulate cercariae (11 new and four previously described ones). Based on morphological and molecular data, we suggested five distinct morphological types of xiphidiocercariae, which are a practical alternative to Cercariae virgulae and Cercariae microcotylae subgroups. Four of these types correspond to actual digenean taxa (Microphallidae, Lecithodendriidae, Pleurogenidae and Prosthogonimidae), while the fifth is represented by Cercaria nigrospora Wergun, 1957, which we classified on the basis of molecular data for the first time. We reassessed the relative importance of morphological characters used for the classification of virgulate and microcotylous cercariae, and discussed the main evolutionary trends within xiphidiocercariae. Now stylet cercariae can be reliably placed into several sub-taxa of Microphalloidea on the basis of their morphological features.</t>
  </si>
  <si>
    <t>Shirakashi, Sho; Waki, Tsukasa; Ogawa, Kazuo</t>
  </si>
  <si>
    <t>Bucephalid Metacercarial Infection in Wild Larval and Juvenile Ayu Plecoglossus altivelis</t>
  </si>
  <si>
    <t>Plecoglossus altivelis; Bucephalidae; Bucephalinae; Scomber japonicus; Engraulis japonicus; 28S rDNA; ITS2; metacercariae</t>
  </si>
  <si>
    <t>LIFE-CYCLE; TREMATODA</t>
  </si>
  <si>
    <t>Ayu Plecoglossus altivelis is a native amphidromous fish in Japan and an important target for farming and recreational fishing. We have found high infection of hitherto unknown digenean metacercariae in wild ayu larvae and juveniles captured from the sea and a river in Wakayama Prefecture. The infection prevalence was 95% and 100% in larvae and juvenile ayu, respectively with variable intensities up to 566 metacercariae per fish. The metacercariae were located primarily around fins and inside caudal fins, but appeared to cause no serious pathological features to the fish. The phylogenetic analysis based on the internal transcribed spacer 2 and 28S rDNA sequences revealed its identity as a member of Bucephalinae (Bucephalidae) with no identical genetic information on the database. Morphological characteristics of the larval trematode resembled those of the genus Prosorhynchoides. Genetically identical metacercariae were also found from Scomber japonicus and Engraulis japonicus captured at the same location as P. altivelis with variable infection levels, which suggested that it was a marine species. Experimental infection challenge of the metacercariae to several marine fish via oral intubation failed to obtain adult specimen and thus the precise identification of the parasite remains unknown.</t>
  </si>
  <si>
    <t>Fish Pathol.</t>
  </si>
  <si>
    <t>Teymournejad, Omid; Lin, Mingqun; Bekebrede, Hannah; Kamr, Ahmed; Toribio, Ramiro E.; Arroyo, Luis G.; Baird, John D.; Rikihisa, Yasuko</t>
  </si>
  <si>
    <t>Isolation and Molecular Analysis of a Novel Neorickettsia Species That Causes Potomac Horse Fever</t>
  </si>
  <si>
    <t>Koch's postulates; Neorickettsia species; Potomac horse fever; major antigen; obligatory intracellular; phylogenetic analysis; whole-genome sequence</t>
  </si>
  <si>
    <t>16S RIBOSOMAL-RNA; FLUORESCENT-ANTIBODY TEST; COMPLETE GENOME SEQUENCE; STRAIN-SPECIFIC ANTIGEN; EHRLICHIA-RISTICII; CAUSATIVE AGENT; AQUATIC INSECTS; TRANSMISSION; SNAILS; PCR</t>
  </si>
  <si>
    <t>Potomac horse fever (PHF), a severe and frequently fatal febrile diarrheal disease, has been known to be caused only by Neorickettsia risticii, an endosymbiont of digenean trematodes. Here, we report the cell culture isolation of a new Neorickettsia species found in two locations in eastern Ontario, Canada, in 2016 and 2017 (in addition to 10 variable strains of N. risticii) from N. risticii PCR-negative horses with clinical signs of PHF. Gene sequences of 16S rRNA and the major surface antigen P51 of this new Neorickettsia species were distinct from those of all previously characterized N. risticii strains and Neorickettsia species, except for those from an uncharacterized Neorickettsia species culture isolate from a horse with PHF in northern Ohio in 1991. The new Neorickettsia species nonetheless had the characteristic intramolecular repeats within strain-specific antigen 3 (Ssa3), which were found in all sequenced Ssa3s of N. risticii strains. Experimental inoculation of two naive ponies with the new Neorickettsia species produced severe and subclinical PHF, respectively, and the bacteria were reisolated from both of them, fulfilling Koch's postulates. Serological assay titers against the new Neorickettsia species were higher than those against N. risticii. Whole-genome sequence analysis of the new Neorickettsia species revealed unique features of this bacterium compared with N. risticii. We propose to classify this new bacterium as Neorickettsia finleia sp. nov. This finding will improve the laboratory diagnosis of and vaccine for PHF, environmental risk assessment of PHF, and understanding of PHF pathogenesis and Neorickettsia biology in general. IMPORTANCE Despite the detection of Neorickettsia species DNA sequences in various trematode species and their hosts, only three Neorickettsia species have been cell culture isolated and whole-genome sequenced and are known to infect mammals and/or cause disease. The molecular mechanisms that enable the obligatory intracellular bacterium Neorickettsia to colonize trematodes and to horizontally transmit from trematodes to mammals, as well as the virulence factors associated with specific mammalian hosts, are unknown. Potomac horse fever (PHF) is a severe and acute systemic infectious disease of horses, with clinical signs that include diarrhea. Neorickettsia risticii is the only known bacterial species that causes PHF. Ingestion of insects harboring N. risticii-infected trematodes by horses leads to PHF. Our discovery of a new Neorickettsia species that causes PHF and whole-genome sequence analysis of this bacterium will improve laboratory diagnosis and vaccine development for PHF and will contribute to our understanding of Neorickettsia ecology, pathogenesis, and biology.</t>
  </si>
  <si>
    <t>mBio</t>
  </si>
  <si>
    <t>Zbikowska, Elzbieta; Marszewska, Anna; Cichy, Anna; Templin, Julita; Smorag, Anna; Strzala, Tomasz</t>
  </si>
  <si>
    <t>Cepaea spp. as a source of Brachylaima mesostoma (Digenea: Brachylaimidae) and Brachylecithum sp. (Digenea: Dicrocoeliidae) larvae in Poland</t>
  </si>
  <si>
    <t>Brachylaima mesostoma; Cepaea hortensis; Cepaea nemoralis; Brachylecithum sp; Prevalence; Shell morph</t>
  </si>
  <si>
    <t>SPECIES COMPOSITION; SEQUENCE ALIGNMENT; INTERMEDIATE HOST; LAND SNAILS; PHYLOGENIES; PREVALENCE; HELMINTHS; MOLLUSKS; CRIBBI; MODEL</t>
  </si>
  <si>
    <t>Parasite diagnostics were carried out on 11 Polish populations of Cepaea spp. In three of them, coming from the roadside ditches of a village (Rytel, northern Poland), very high (up to 60%) prevalence of Brachylaima mesostoma was observed. This study provides the first molecular evidence of the presence of B. mesostoma inside Cepaea spp. in Europe. In a few snails from a population found in a private garden in a small town (Chelm(z) over dota, northern Poland), larvae of Brachylecithum sp. were present. Cercariae and/or metacercariae of B. mesostoma were observed in both species of Cepaea: C. hortensis and C. nemoralis, whereas larvae of Brachylecithum sp. were found only in C. nemoralis. Both species of parasites inhabited snail hepatopancreas whose structure was significantly damaged by larvae. There was no significant connection between parasite invasion and snail host morphotype. The research did not allow the reasons for the high prevalence of B. mesostoma in Cepaea spp. to be explained, and also did not explicitly indicate how the parasite invaded Cepaea spp. individuals making them, at the same time a second intermediate host. However, it poses important questions about the life cycle of the parasite that may threaten extensively kept small-size farms of poultry.</t>
  </si>
  <si>
    <t>Sokolov, Sergey G.; Lebedeva, Darya I.; Shchenkov, Sergey V.; Gordeev, Ilya I.</t>
  </si>
  <si>
    <t>Caudotestis dobrovolski n. sp. (Trematoda, Xiphidiata) in North Pacific scorpaeniform fish: A crisis of concept of the opecoelid subfamily Stenakrinae Yamaguti, 1970</t>
  </si>
  <si>
    <t>Biospeedotrema; Digenea; Eumicrotremus; Liparis; Opecoelidae</t>
  </si>
  <si>
    <t>AURICULOSTOMA DIGENEA ALLOCREADIIDAE; 28S RIBOSOMAL-RNA; SYSTEMATIC POSITION; PHYLOGENETIC AFFINITIES; MARINE FISHES; GENUS; GENERA; PLATYHELMINTHES; WATER; ACANTHOCOLPIDAE</t>
  </si>
  <si>
    <t>A new species, Caudotestis dobrovolski n. sp., is described from Liparis sp. (Scorpaeniformes: Liparidae) and Eumicrotremus fedorovi Mandrytsa, 1991 (Scorpaeniformes: Cyclopteridae), caught in the Simushir Island area of the North Pacific. This species differs from six previously known congeners by the following combination of features: the excretory vesicle reaches to the anterior edge of the ventral sucker, uterus pretesticular, genital pore prebifurcal and median, and testes entire or with irregular outline, occasionally distinctly lobate. Phylogenetic analysis of 28S rRNA gene partial sequences suggests a sister position of Caudotestis Issaitschikov, 1928 to the genus Biospeedotrema Bray, Waeschenbach, Dyal, Littlewood, &amp; Morand, 2014, and unites C. dobrovolski n. sp. + Biospeedotrema spp. with Zdzitowieckitrema incognitum Sokolov, Lebedeva, Gordeev, &amp; Khasanov, 2019. The phylogenetic relationship of Biospeedotrema and Zdzitowieckitrema Sokolov, Lebedeva, Gordeev, &amp; Khasanov, 2019 with respect to the Opecoelidae is currently uncertain and, within the Xiphidiata, these genera are currently without adequate familial classification. However, Caudotestis belongs to the Stenakrinae, a subfamily within the Opecoelidae. Three other stenakrine species-Holsworthotrema enboubalichthys Martin, Huston, Cutmore, &amp; Cribb, 2018, Holsworthotrema chaoderma Martin, Huston, Cutmore, &amp; Cribb, 2018, and Scorpidotrema longistipes Aken'Ova &amp; Cribb, 2003-are integrated into a large clade of the opecoelid trematodes. Therefore, the Stenakrinae is apparently polyphyletic.</t>
  </si>
  <si>
    <t>J. Zool. Syst. Evol. Res.</t>
  </si>
  <si>
    <t>Poddubnaya, Larisa G.; Gibson, David I.</t>
  </si>
  <si>
    <t>Are glial cells of the Digenea (Platyhelminthes) muscle cells?</t>
  </si>
  <si>
    <t>Basal taxon; Ultrastructure; Aporocotyle; Nervous system; Glia-like cells</t>
  </si>
  <si>
    <t>EXTRACELLULAR-MATRIX; FINE-STRUCTURE; LIVER FLUKE; PARENCHYMA; ACTIN; BRAIN</t>
  </si>
  <si>
    <t>Muscle cells of a digenean fish blood fluke, Aporocotyle simplex, aggregate along the periphery of the cerebral ganglia. Solitary myocytons and sarcoplasmic processes with muscle fibres give rise to long, narrow lamellate projections, which are visible along the periphery and within ganglia. These ultrastructural observations suggest a switching of glial functions to muscle cells and represent additional evidence of the phylogenetic lability of glial cells in bilaterians.</t>
  </si>
  <si>
    <t>Martin, Storm B.; Cutmore, Scott C.; Cribb, Thomas H.</t>
  </si>
  <si>
    <t>The Pseudoplagioporinae, a new subfamily in the Opecoelidae Ozaki, 1925 (Trematoda) for a small clade parasitizing mainly lethrinid fishes, with three new species</t>
  </si>
  <si>
    <t>biodiversity; Great Barrier Reef; host specificity; Moreton Bay; phylogenetic</t>
  </si>
  <si>
    <t>DIGENEA OPECOELIDAE; PLAGIOPORUS STAFFORD; MARINE FISHES; N. SP; HOST-SPECIFICITY; SHALLOW-WATER; LIFE-CYCLE; SP-NOV; GENUS; PLATYHELMINTHES</t>
  </si>
  <si>
    <t>The Pseudoplagioporinae n. subf. (Opecoelidae) is proposed for species of Pseudoplagioporus Yamaguti, 1938, Fairfaxia Cribb, 1989, and Shimazuia Cribb, 2005, a small group of relatively distinctive, Indo-West Pacific taxa reliably known almost entirely from emperor fishes (Perciformes: Lethrinidae). These taxa were previously recognized in the Plagioporinae Manter, 1947, but that subfamily has recently been restricted to a clade of Holarctic, freshwater taxa, whereas analyses of new genetic data find the pseudoplagioporines to form a distinct clade among a larger assemblage of marine taxa. New material was sourced from fishes collected mainly in Queensland waters, Australia, but with some specimens from off Western Australia, the Northern Territory, and Japan. Orthodena tropica Durio &amp; Manter, 1968 is transferred to Pseudoplagioporus as P. tropicus (Durio &amp; Manter, 1968) n. comb., and Orthodena Durio &amp; Manter, 1968 thus becomes a synonym of that genus. Three new species of Pseudoplagioporus are proposed. One, P. mediocris n. sp., like other species of Pseudoplagioporus, occurs in several species of Lethrinus. The other two new species, P. labiatus n. sp. and P. roseovulatus n. sp., apparently do not infect species of Lethrinus and were instead found only in the Bigeye emperor Monotaxis grandoculis (Forsskal) and the Redfin emperor M. heterodon (Bleeker), respectively. New host-locality combinations and the first genetic data, for the ribosomal ITS2 DNA region, and the 28S rRNA, 18S rRNA, and cox1 mtDNA genes, are reported for Pseudoplagioporus lethrini Yamaguti, 1938, P. interruptus Durio &amp; Manter, 1968, P. tropicus, Fairfaxia lethrini Cribb, 1989, Fairfaxia cribbi Hassanine &amp; Gibson, 2005, and Shimazuia lethrini (Yamaguti, 1938) Cribb, 2005.</t>
  </si>
  <si>
    <t>Ndiaye, Papa Ibnou; Marchand, Bernard; Ba, Cheikh Tidiane; Justine, Jean-Lou; Bray, Rodney Alan; Quilichini, Yann</t>
  </si>
  <si>
    <t>A comparative study of the ultrastructural characteristics of the mature spermatozoa of two fellodistomids Tergestia clonacantha and T. laticollis and contribution to the phylogenetic knowledge of the Gymnophalloidea</t>
  </si>
  <si>
    <t>Tergestia clonacantha; T; laticollis; Ultrastructure; Spermatozoon; Gymnophalloidea; Fellodistomidae</t>
  </si>
  <si>
    <t>SALMO-TRUTTA PISCES; INTESTINAL PARASITE; SPERMATOLOGICAL CHARACTERS; SPERM ULTRASTRUCTURE; DIGENEA; SPERMIOGENESIS; OPECOELIDAE; PLATYHELMINTHES; LEPOCREADIIDAE; FASCIOLIDAE</t>
  </si>
  <si>
    <t>The ultrastructure of the mature spermatozoa of Tergestia clonacantha and T. laticollis collected from the digestive tracts of fishes from New Caledonia is described using transmission electron microscopy and compared to that of related species. The spermatozoa of the two species exhibit the general pattern described in most digeneans, namely two axonemes with the 9 + 1 pattern of the Trepaxonemata, nucleus, mitochondrion, cortical microtubules, an external ornamentation of the plasma membrane, spine-like bodies and granules of glycogen. The spermatozoa of T. clonacantha and T. laticollis show the same ultrastructural model with some specificities in each case, particularly in the disposition of the structures in the posterior extremities of the spermatozoon. This study confirms that ultrastructural characters of the mature spermatozoon are useful tools for the phylogenetic analysis of the Digenea. L'ultrastructure des spermatozoides murs de Tergestia clonacantha et T. laticollis, preleves dans le tube digestif de poissons de Nouvelle-Caledonie, est decrite par microscopie electronique a transmission et comparee a celle d'especes apparentees. Les spermatozoides des deux especes presentent la structure generale decrite chez la plupart des digenes, a savoir deux axonemes du type 9 + &lt;&lt; 1 &gt;&gt; des Trepaxonemata, un noyau, une mitochondrie, des microtubules corticaux, des ornementations externes de la membrane plasmique, des corps epineux et des granules de glycogene. Les spermatozoides de T. clonacantha et T. laticollis presentent le meme modele ultrastructural avec quelques specificites dans chaque cas, notamment dans la disposition des structures aux extremites posterieures du spermatozoide. Cette etude confirme que les caracteres ultrastructuraux du spermatozoide murs sont des outils utiles pour l'analyse phylogenetique des Digenea.</t>
  </si>
  <si>
    <t>Tantrawatpan, Chairat; Saijuntha, Weerachai</t>
  </si>
  <si>
    <t>Genetic variation and phylogenetic relationship of Hypoderaeum conoideum (Bloch, 1782) Dietz, 1909 (Trematoda: Echinostomatidae) inferred from nuclear and mitochondrial DNA sequences</t>
  </si>
  <si>
    <t>FREE-GRAZING DUCKS; LIFE-CYCLE; REVOLUTUM; THAILAND; DIFFERENTIATION; PROVINCE</t>
  </si>
  <si>
    <t>Objective: To explore genetic variations of Hypoderaeum conoideum collected from domestic ducks from 12 different localities in Thailand and Lao PDR, as well as their phylogenetic relationship with American and European isolates. Methods: The nucleotide sequences of their nuclear ribosomal DNA (ITS), mitochondrial cytochrome c oxidase subunit 1 (CO1), and NADH dehydrogenase subunit 1 (ND1) were used to analyze genetic diversity indices. Results: We found relatively high levels of nucleotide polymorphism in ND1 (4.02%), whereas moderate and low levels were observed in CO1 (2.11%) and ITS (0.96%), respectively. Based on these polymorphisms, the 20 ND1, 12 CO1, and 18 ITS haplotypes were classified, and several common haplotypes were observed in all samples. At least three major lineages, namely American, European and Asian lineages, have been classified by phylogenetic analyses based on ND1 sequences. Conclusions: Our report demonstrates that the ND1 gene is the most suitable genetic marker to explore genetic variation and phylogenetic relationship of Hypoderaeum conoideum. However, a combination of all loci for ND1, CO1 and ITS would be of great value toward further genetic investigation of this endemic worldwide parasite. Thus, comprehensive molecular genetic analyses of Hypoderaeum conoideum from its worldwide distribution is needed to further understanding of the evolutionary and systematic relationships of this parasite.</t>
  </si>
  <si>
    <t>Lu, Lijun; Loker, Eric S.; Adema, Coen M.; Zhang, Si-Ming; Bu, Lijing</t>
  </si>
  <si>
    <t>Genomic and transcriptional analysis of genes containing fibrinogen and IgSF domains in the schistosome vector Biomphalaria glabrata, with emphasis on the differential responses of snails susceptible or resistant to Schistosoma mansoni</t>
  </si>
  <si>
    <t>IMMUNOGLOBULIN SUPERFAMILY; DROSOPHILA-MELANOGASTER; PHYLOGENETIC TREES; INTERMEDIATE HOST; PROTEINS FREPS; COMPATIBILITY; FAMILY; EXPRESSION; INVERTEBRATE; MOLECULES</t>
  </si>
  <si>
    <t>Achieving a deeper understanding of the factors controlling the defense responses of invertebrate vectors to the human-infecting pathogens they transmit will provide needed new leads to pursue for control. Consequently, we provide new genomic and transcriptomic insights regarding FReDs (containing a fibrinogen domain) and FREPs (fibrinogen domain and one or two IgSF domains) from the planorbid snailBiomphalaria glabrata, a Neotropical vector ofSchistosoma mansoni, causative agent of human intestinal schistosomiasis. Using new bioinformatics approaches to improve annotation applied to both genome and RNA-Seq data, we identify 73 FReD genes, 39 of which are FREPs. We provide details of domain structure and consider relationships and homologies ofB.glabrataFBG and IgSF domains. We note that schistosome-resistant (BS-90) snails mount complex FREP responses following exposure toS.mansoniinfection whereas schistosome-susceptible (M line) snails do not. We also identify several coding differences between BS-90 and M line snails in three FREPs (2, 3.1 and 3.2) repeatedly implicated in other studies of anti-schistosome responses. In combination with other results, our study provides a strong impetus to pursue particular FREPs (2, 3.1, 3.2 and 4) as candidate resistance factors to be considered more broadly with respect to schistosome control efforts, including involving otherBiomphalariaspecies vectoringS.mansoniin endemic areas in Africa. Author summary Just as malaria parasites depend on mosquitoes for transmission,Schistosomatrematodes that infect 200+ million people in developing countries depend on freshwater snails to support their development. New control methods targeting schistosomes in the snail host are urgently needed to help break the cycle of transmission. Identification of molecules in snails that confer or facilitate resistance to successful larval development offers one way forward. Building on previous studies and new data, we used a combination of bioinformatics tools to characterize a repertoire of molecules inB.glabratacontaining fibrinogen or IgSF domains, or both (the latter molecules called FREPs, first discovered inB.glabrata). We found that snails resistant to schistosomes mount vigorous, multi-component FREP responses following exposure to schistosomes whereas responses of susceptible snails are modest by comparison. Furthermore, for four FREPs repeatedly implicated in snail responses to trematodes, three (FREPs 2, 3.1 and 3.2) exist in distinctive allelic forms in susceptible and resistant snails. We propose that the search for homologous molecules needs to move to the field, toB.glabratain the Neotropics and to other vector species ofBiomphalariain Africa, to explore the potential of FREPs as resistance factors worthy of development as control agents.</t>
  </si>
  <si>
    <t>Yastrebov, M. V.; Glagoleva, E. N.; Yastrebova, I. V.</t>
  </si>
  <si>
    <t>Convergences in the Architectonics of Tremadodes Musculature and the Relationship Between the Concepts of Convergence and Parallelism</t>
  </si>
  <si>
    <t>Trematoda; musculature architectonics; convergence; parallelism</t>
  </si>
  <si>
    <t>New examples of convergences in the architectonics of trematode musculature are described. These include the complete reduction of the diagonal muscles in the sedentary areas of the integument, the peculiarities of distribution of the dorsoventral muscles within the ventral deepening of the body, the presence of radial parenchymal muscles in the hollow radially symmetrical areas of the body, the spatial distribution of the pharyngeal protractors, the removal of the peripheral layers of the muscles of the oral sucker, the formation of chordal muscles in the oral sucker, and some others. The validity of separating the concepts of convergence and parallelism is discussed. The disadvantages of separation criteria such as the degree of kinship of phylogenetic groups, the occupation of adaptive zones of different scales, and the formation of analogous or homologous organs on the basis of evolution are named. Raising parallelism to the rank of an independent evolutionary phenomenon is estimated as unreasonable.</t>
  </si>
  <si>
    <t>Inland Water Biol.</t>
  </si>
  <si>
    <t>Cho, Young-Ghan; Kang, Hyun-Sil; Cuong Thanh Le; Kwon, Mun Gyeong; Jang, Min-Seok; Choi, Kwang-Sik</t>
  </si>
  <si>
    <t>Molecular characterization of Urosporidium tapetis sp. nov., a haplosporidian hyperparasite infecting metacercariae of Parvatrema duboisi (Dollfus 1923), a trematode parasite of Manila clam Ruditapes philippinarum on the west coast of Korea</t>
  </si>
  <si>
    <t>Haplosporida; Urosporidium sp.; Hyperparasite; Parvatrema duboisi; Trematoda; Ruditapes philippinarum; Korea; SSU rDNA</t>
  </si>
  <si>
    <t>ELECTRON-MICROSCOPE; N-SP; LIGHT; 1ST</t>
  </si>
  <si>
    <t>Recently, a putative new hyperparasitic haplosporidian in the genus Urosporidium was identified from metacercariae of the trematode Parvatrema duboisi infecting Manila clam Ruditapes philippinarum on the west coast of Korea. In this study, we applied small subunit ribosomal DNA (SSU rDNA) sequences as a marker to substantiate the phylogenetic relationship of the unidentified Urosporidium within the Order Haplosporida. In our phylogenetic analysis, the 1890 bp of SSU rDNA sequences obtained were closely related to a haplosporidian parasite forming a sister clade to Urosporidium group, although the gene sequences were only 89.22-89.70% similar to Urosporidium spp. Such molecular phylogenetic distance within the genus suggested that the unidentified Urosporidium is a new member of the genus. Accordingly, we report the unidentified haplosporidian hyperparasite as Urosporidium tapetis sp. nov.</t>
  </si>
  <si>
    <t>Karar, Yasser F. M.; Blend, Charles K.; Mohamadain, Hoda S.; Hassan, Hemely Abdel-Shafy; Khalifa, Refaat M. A.; Dronen, Norman O.</t>
  </si>
  <si>
    <t>Unusual opecoelids from Red Sea triggerfishes with special reference to characteristic concepts of the Opistholebetinae Fukui, 1929 (Digenea: Opecoelidae)</t>
  </si>
  <si>
    <t>Balistidac; Balistoides viridescens; Birendralebes; Egypt; Gaevskajatrema; Gaevskajatrema balistes n. sp.; Gaevskajatrema perezi; Gaevskajatrema ponticum; key; Macvicaria; Macvicaria longicirrata; Neopycnadena n. gen.; Neopycnadena tendu n. comb.; Neopycnadeninae n. subfam.; Opecoelidae; Opistholebetinae; Picasso triggerfish; Pseudopycnadena; Pseudopycnadena tendu; Red Sea; Rhinecanthus assasi; titan triggerfish</t>
  </si>
  <si>
    <t>MARINE FISHES; MACVICARIA GIBSON; SPARID FISHES; PLAGIOPORUS STAFFORD; NEOLEBOURIA GIBSON; MEDITERRANEAN SEA; LABRID FISHES; SHALLOW-WATER; TELEOST FISH; FRESH-WATER</t>
  </si>
  <si>
    <t>Three digeneans belonging to the Opecoelidae are reported and described from triggerfishes (Tetraodontiformes: Balistidac) collected in the northern Red Sea off Egypt. Both Macvicaria longicirrata (Manter, 1963) Aken-Ova, Cribb &amp; Bray, 2008 and Neopycnadena tendu (Bray &amp; Justine, 2007) n. comb. were recovered from the intestine of the titan triggerfish, Balistoides viridescens (Bloch &amp; Schneider-each represents a new host record-and Gaevskajatrema balistes n. sp. was found parasitizing the lower intestine of the Picasso triggerfish, Rhinecanthus assasi (Forsskal). We continue to support synonymy of Gaevskajatrema ponticum (Koval, 1966) Machkevsky, 1990 with Gaevskajatrema perezi (Mathias, 1926) Gibson &amp; Bray, 1982, not as a differentiated species. We adopt the restricted posterior extension of the ceca and vitellarium to the testicular zone, without extension of either into the post-testicular space, as diagnostic in distinguishing Gaevskajatrema. Gaevskajatrema balistes n. sp. differs from G. perezi based on its substantially smaller body size with fewer eggs, a longer cirrus-pouch reaching ovarian level and it parasitizes a distinct host group from a structurally and ecologically different ecosystem. Neopycnadena n. gen. is erected for Pseudopycnadena tendu Bray &amp; Justine 2007 based on its possessing a large broadly oval cirrus-pouch with a massive field of prostatic cells occupying the entire volume of the cirrus-pouch, a wide, cup-shaped and thick-walled ejaculatory duct, distinct dorsal position of the excretory pore, the bifurcal dextral position of the genital pore, its report from a distinct host group and distant locality and its phylogenetic uniqueness compared with Pseudopycnadena fischthali Saad-Fares &amp; Maillard 1986. Neopycnadena n. gen. is ecologically similar to opistholebetines in their life-cycles and morphology; however, phylogenetically separate from opistholebetines as well as from the Polypipapiliotrematinae Martin, Cutmore &amp; Cribb in Martin, Sasal, Cutmore, Ward, Aeby &amp; Cribb, 2018 and members of Clade [C] of Martin and colleagues, thus we conclude that Neopycnadena n. gen. is unique. Neopycnadeninae n. subfam. is proposed to accommodate Neopycnadena n. gen. We consider that the probable characterization of tetraodontiform specialist taxa (as indicated by the presence of a muscular post-oral ring) and the specificity of the Opistholebetinae Fukui, 1929 sensu stricto with a tetraodontiform host are no longer reliable characters differentiating Gaevskajatrema and Macvicaria Gibson &amp; Bray, 1982. The nature of the post-oral structure is discussed and it is adopted to be a diagnostic feature at the generic level among taxa of the Opistholebetinae sensu law. It is concluded that the expanded concept of the Opistholebetinae is more supported than the restricted one, Birendralebes Srivastava &amp; Ghosh, 1972 remains incertae sedis within the Opecoelidae Ozaki, 1925 rather than in the Opistholebetinae, and we provide a generic key to the Opistholebetinae.</t>
  </si>
  <si>
    <t>Bray, Rodney A.</t>
  </si>
  <si>
    <t>Digenean parasites of deep-sea teleosts: A progress report</t>
  </si>
  <si>
    <t>Deep-sea; Digenea; Teleosts; Abyss; Bathyal; Diversity</t>
  </si>
  <si>
    <t>N.-SP DIGENEA; SOUTH-EASTERN PACIFIC; MID-ATLANTIC RIDGE; RIBOSOMAL-RNA GENE; MORA-MORO RISSO; GULF-OF-MEXICO; OPECOELIDAE PLAGIOPORINAE; LIFE-CYCLE; LEPOCREADIIDAE DIGENEA; GADIFORM FISHES</t>
  </si>
  <si>
    <t>The developments in the study of digeneans of deep-sea fish in the 21st Century are documented and discussed. Most recent work has been on the bathyal fauna (i.e. 1,000m-2,999 m depth), with virtually nothing on the abyssal fauna (i.e. deeper than 3,000 m). The one study on hydrothermal vent digeneans has indicated that these regions probably harbour a distinctive fauna. The demarcation of the deep-sea fauna is blurred at the poles, where the cold-adapted fauna appears similar to the shallower bathyal fauna. The abyssal fauna, however, appears distinct, possibly due to adaptations to variable or ultra-high pressures. The digenean fauna of bathypelagic fishes is depauperate. Recent phylogenetic studies reinforce the view that the typical deep-sea fauna has radiated in the deep-sea. Encroachment into the deep from shallow water is relatively rare. Overall, the digenean fauna in the deep-sea is distinctly less diverse that the equivalent fauna in shallow waters. A major conclusion is that our understanding of the deep-sea digenean fauna is poor, and that much further work over a much wider area is needed.</t>
  </si>
  <si>
    <t>Nakao, Minoru; Sasaki, Mizuki; Waki, Tsukasa</t>
  </si>
  <si>
    <t>Brachylaima succini sp. nov. (Trematoda: Brachylaimidae) from Succinea lauta, an amber snail in Hokkaido, Japan</t>
  </si>
  <si>
    <t>Brachylaima succini sp. nov.; Amber snail; Succinea lauta; Hokkaido</t>
  </si>
  <si>
    <t>LIFE-CYCLE; PHYLOGENY; PARASITE; 1ST; L.</t>
  </si>
  <si>
    <t>Through a continuous survey of trematodes in land snails of Hokkaido, the northernmost island of Japan, we have discovered four species of the genus Brachylaima (Trematode: Brachylaimidae). Among them, Brachylaima ezohelicis, Brachylaima asakawai, and Brachylaima lignieuhadrae have already been described. Each of the three species is a strict specialist in selecting a particular species of land snail as the first intermediate host. In this report, we propose the fourth species, Brachylaima succini sp. nov., based on ecological, morphological, and phylogenetic considerations. Sporocysts and metacercariae of the new species were found exclusively from Succinea lauta, which is known as an amber snail indigenous to Hokkaido. Phylogenetic trees of nuclear 28S rDNA and mitochondrial cytochrome c oxidase subunit 1 (cox1) demonstrated it to be distinct from the other sympatric species. Although metacercariae of the new species possessed unique morphological characters, adult worms experimentally raised from the metacercariae were similar to those of B. ezohelicis and B. Iignieuhadrae. Natural definitive hosts of the new species are unknown, but the existence of common coxl haplotypes from fardistant localities suggests a possibility that birds are involved as the definitive hosts. Findings of amber snails coinfected with both sporocysts of the new species and Leucochloridium perturbatum also support the involvement of birds.</t>
  </si>
  <si>
    <t>Contenti, Natalia; Clavijo, Cristhian; Gutierrez, Veronica</t>
  </si>
  <si>
    <t>Genetic characterisation of the intermediate hosts of schistosomiasis in its southern distribution limit in South America</t>
  </si>
  <si>
    <t>Biomphalaria; Brazil; Uruguay; global warming</t>
  </si>
  <si>
    <t>BIOMPHALARIA GASTROPODA; PLANORBIDAE; IDENTIFICATION; MODEL; CONFIRMATION; POLYMORPHISM; POPULATIONS; BRAZIL</t>
  </si>
  <si>
    <t>Schistosomiasis is a tropical disease caused by the digenean parasiteSchistosoma mansoni.In South America it is transmitted to humans via freshwater snails of the genusBiomphalaria.In a global warming scenario, disease range expansions to subtropical countries are possible. For the first time, the distributions and genetic identification ofBiomphalariaspecimens in border regions of Uruguay are reported. The inclusion of Uruguayan samples allows a better understanding of the relationships between and within taxa ofBiomphalaria. Samples were collected between 2015 and 2016 using hand nets. Initially, they were classified morphologically. They were then classified genetically by analysing a fragment of thecytochromecoxidase subunit Igene. Phylogenetic analysis revealed the presence ofB. peregrinaandB. occidentalis.Species belonging to theB. tenagophilacomplex were also recognised. Individuals initially identified from their external morphology asB. tenagophila tenagophilashowed inconsistencies with the analysis ofCOIsequences that assigned them toB. occidentalis.Since the presence of schistosomiasis in Uruguay is likely to occur in the next few years, an exhaustive population survey ofBiomphalariataxa should be urgently developed to identify the presence ofS. mansoniand the places most susceptible to be colonised by these snails.</t>
  </si>
  <si>
    <t>Wang, Xu; Liu, Na</t>
  </si>
  <si>
    <t>Mitochondrial genome characterization and phylogenetic analysis of bird schistosomeTrichobilharzia szidati</t>
  </si>
  <si>
    <t>Trichobilharzia szidati; mitochondrial genome; phylogenetic analyses</t>
  </si>
  <si>
    <t>TRICHOBILHARZIA-SZIDATI; CAUSATIVE AGENT; SCHISTOSOMATIDAE; PLATYHELMINTHES; DIGENEA; GENUS</t>
  </si>
  <si>
    <t>In the present study, the complete mitochondrial genome ofT. szidatiwas assembled by next generation sequencing (NGS). We found that the complete mitochondrial genome ofT.szidatiis 14, 303 bp in length and consists of 3023 (21.1%) adenine, 1153 (8.1%) cytosine, 3432 (24.0%) guanosine and 6695 (46.8%) thymine. The genome contains 12 conserved core protein-coding genes (atp6, cox1, cox2, cox3, nad1, nad2, nad3, nad4, nad4L, nad5, nad6, CYTB), 21 tRNA genes, 2 rRNA genes and 1 D-loop region. Phylogenetic analysis showed thatT. szidatihas a close relationship withT. regent.Knowledge of mitochondrial genome ofT. szidaticould provide useful information for the further studies of evolutionary biology, epidemiology and species identification.</t>
  </si>
  <si>
    <t>Changklungmoa, Narin; Kueakhai, Pornanan; Sangpairoj, Kant; Osotprasit, Supawadee; Chaiwichien, Athit; Samrit, Tepparit; Sobhon, Prasert; Chaithirayanon, Kulathida</t>
  </si>
  <si>
    <t>A novel Thioredoxin-related protein 14 from Fasciola gigantica has an immunodiagnostic potential for fasciolosis</t>
  </si>
  <si>
    <t>Fasciola gigantica; thioredoxin-related protein; antioxidant activity; sandwich ELISA; immunodiagnosis</t>
  </si>
  <si>
    <t>MOLECULAR-CLONING; 14 KDA; MONOCLONAL-ANTIBODY; RESISTANCE; HEPATICA; EXPRESSION; TRICLABENDAZOLE; IDENTIFICATION; DIAGNOSIS; REDUCTASE</t>
  </si>
  <si>
    <t>In the definitive host, a trematode parasite can survive and evade the damage by reactive oxygen species that are generated from its metabolism and the host immune cells. Several anti-oxidant proteins are found in Fasciola spp. which play essential roles in cellular redox balance. One of them is thioredoxin-related protein 14 (TRP14) that has a highly conserved WCPDC motif and serves as a disulfide reductase-like thioredoxin (Trx). In the present study, a cDNA encoding TRP14 from F. gigantica (FgTRP14) was selected and cloned by immunoscreening with a rabbit infected serum. Phylogenetic analysis was performed by MEGA X program showed that FgTRP14 was most highly related to the Fasciola hepatica. Immunoblotting analysis of the polyclonal antibody rabbit serum against recombinant FgTRP14 (rFgTRP14) revealed that the molecular weight of natural FgTRP14 was at 14 kDa from metacercariae, NEJ, 4-week old juvenile and adult stage. The native FgTRP14 was expressed in caecal epithelial cells and preferentially localized on the cells' surface lamellae of adult stage. By sandwich ELISA assay, the circulating FgTRP14 could be recognized in sera of experimentally F. gigantica metacercariae infection in mice. The native FgTRP14 in the excretory-secretory (ES) and whole body (WB) of adult F. gigantica were detected at the concentrations 6.3 ng/ml, and 45 ng/ml, respectively. Therefore, it could be considered for immunodiagnostic candidate for fasciolosis.</t>
  </si>
  <si>
    <t>Alves, Philippe V.; Assis, Jordana C. A.; Lopez-Hernandez, Danimar; Pulido-Murillo, Eduardo A.; Melo, Alan L.; Locke, Sean A.; Pinto, Hudson A.</t>
  </si>
  <si>
    <t>A phylogenetic study of the cecal amphistomeZygocotyle lunata(Trematoda: Zygocotylidae), with notes on the molecular systematics of Paramphistomoidea</t>
  </si>
  <si>
    <t>Amphistomes; Phylogeny; Taxonomy; Trematodes; Zygocotyle</t>
  </si>
  <si>
    <t>COMPLETE MITOCHONDRIAL GENOME; EXPLANATUM-EXPLANATUM; LIFE-CYCLE; TREMATODA; SEQUENCE; RUMINANTS; PLATYHELMINTHES; EPIDEMIOLOGY; DIVERSITY; REGIONS</t>
  </si>
  <si>
    <t>Zygocotyle lunatainhabits the caecum of birds and mammals from the American continent. This amphistome parasite is easily maintained in the laboratory and serves as a model organism in life-cycle studies, but it has seldom been studied using molecular data. Neither the position ofZ. lunatain the superfamily Paramphistomoidea nor the monophyly of the Zygocotylidae has been evaluated with molecular phylogenetic methods. In the present study, adult specimens ofZ. lunataobtained experimentally in mice from Brazil were submitted to molecular studies. Partial sequences of nuclear (1261 bp of 28S and 418 bp of 5.8S-ITS-2) and mitochondrial (1410 bp of cytochromecoxidase 1,cox1) markers were compared with published data. In the most well-resolved phylogeny, based on 28S sequences,Z. lunataclustered in a well-supported clade withWardius zibethicus, the only other species currently included in the Zygocotylidae, thus confirming the validity of this family. Divergence of 28S sequences between these species was 2.2%, which falls in the range of intergeneric variation (0.9-5.6%) observed in the other two monophyletic groups in the 28S tree, i.e., representatives of Gastrodicidae and Neotropical cladorchiids (Cladorchiidae). Analysis of ITS-2 and two parts of thecox1 gene placedZ. lunatawithin poorly resolved clades or large polytomies composed of several paramphistomoid families, without clarifying higher-level phylogenetic relationships. Thecox1 of a Brazilian isolate ofZ. lunatais 99.6% similar to a Canadian isolate, confirming the pan-American distribution of the species. Finally, our phylogenetic reconstructions of Paramphistomoidea revealed a complex scenario in the taxonomic composition of some amphistome families, which highlights a need for further integrative studies that will likely result in rearrangements of traditional morphology-based classifications.</t>
  </si>
  <si>
    <t>Gondal, Muhammad Asif; Waheed, Qazal; Tariq, Sana; Haider, Waseem; Khan, Aisha; Rasib, Qudsia; Ahmed, Haroon</t>
  </si>
  <si>
    <t>Morpho-Ecological Study of Freshwater Mollusks of Margalla Foothills, Pakistan</t>
  </si>
  <si>
    <t>Freshwater snails; Mollusks; Ecology; Distribution; Abundance; Islamabad</t>
  </si>
  <si>
    <t>SNAILS; RIVER; POPULATIONS; REGION; SINDH</t>
  </si>
  <si>
    <t>For a long time, freshwater snails have attracted the attention of biologists. The ecological attributes like diversity, species richness and equitability of freshwater gastropods are important due to various reasons like intermediate hosts for many trematodes and bio-indicator. Snails are cosmopolitan in distribution and diversity of habitat to perform ecological performance is abosolute. The freshwater malacological information is sparse within Pakistan specifically in the foothills of Margalla hills. Therefore, the present study was designed to evaluate the habitat preference of freshwater snails to environmental factors. However, only 3 species of snail were found from the 13 sites of Islamabad during the period of study. The presence of the snails like Melanoides tuberculata, Indoplanorbis exustus and Gyraulus convexiusculus belonging to Family Planorbidae and Family Thiaridae. Freshwater snail samples were collected from Islamabad and Rawalpindi in screw capped sterilized bottles from various localities during the months of July 2017 to December 2017. Physical parameters affect the presence of snails e.g. alkalinity of the soil indicates the survival of more number of species. A significant correlation was found between diversity and equitability (Pearson correlation value=0.961, p-value=0.00). Higher the electrical conductivity of soil lower is the diversity of snail. A significant correlation was found between diversity and equitability (Pearson correlation value=0.961, p-value=0.00). Electrical conductivity and pH showed a significant correlation (Pearson correlation value=0.665;p=0.015). The saturation in soil was significantly correlated to calcium in the soil (Pearson correlation value=0.640; p=0.025). The study indicated that the freshwater snails of twin cities need such type of investigations, so urban benthic macrofauna may be well understood in-terms of ecology, phylogenetic analysis, spatio-temporal variation and diversity.</t>
  </si>
  <si>
    <t>Rehman, Zia Ur; Zahid, Osama; Rashid, Imran; Ali, Qasim; Akbar, Muhammad Haroon; Oneeb, Muhammad; Shehzad, Wasim; Ashraf, Kamran; Sargison, Neil D.; Chaudhry, Umer</t>
  </si>
  <si>
    <t>Genetic diversity and multiplicity of infection in Fasciola gigantica isolates of Pakistani livestock</t>
  </si>
  <si>
    <t>Fasciola gigantica; Mitochondrial NADH dehydrogenase 1; Gene flow; Emergence of infection</t>
  </si>
  <si>
    <t>BOVINE FASCIOLIASIS; MOLECULAR CHARACTERIZATION; TREMATODE INFECTIONS; RIBOSOMAL DNA; HEPATICA; PREVALENCE; CATTLE; SHEEP; SOFTWARE; ANIMALS</t>
  </si>
  <si>
    <t>Fasciola spp. are responsible for over 3 billion US dollars of production loss annually in livestock and cause widespread zoonotic disease. Nevertheless, understating of the emergence and spread of the trematode species is poor. The multiplicity of F. gigantica infection and its spread is potentially influenced by multiple factors, including the abundance of suitable intermediate hosts, climatic conditions favouring the completion of the parasite's lifecycle, and translocation of infected animals, or free-living parasite stages between regions. Here we describe the development of a 'tremabiome' metabarcoding sequencing method to explore the numbers of F. gigantica genotypes per infection and patterns of parasite spread, based on genetic characteristics of the mitochondrial NADH dehydrogenase 1 (mt-ND-1) locus. We collected F. gigantica from three abattoirs in the Punjab and Balochistan provinces of Pakistan, and our results show a high level of genetic diversity in 20 F. gigantica populations derived from small and large ruminants consigned to slaughter in both provinces. This implies that F. gigantica can reproduce in its definitive hosts through meiosis involving cross- and self-breeding, as described in the closely related species, Fasciola hepatica. The genetic diversity between the 20 populations derived from different locations also illustrates the impact of animal movements on gene flow. Our results demonstrate the predominance of single haplotypes, consistent with a single introduction of F. gigantica infection in 85% of the hosts from which the parasite populations were derived. This is consistent with clonal reproduction in the intermediate snail hosts.</t>
  </si>
  <si>
    <t>phylogeography popgen</t>
  </si>
  <si>
    <t>Diagne, Papa Mbagnick; Ribasz, Alexis; Poonlaphdecha, Srisupaph; Miquel, Jordi</t>
  </si>
  <si>
    <t>Sperm characteristics in the digenean Diplodiscus amphichrus (Paramphistomoidea, Diplodiscidae), a parasite of the Chinese edible frog Hoplobatrachus rugulosus</t>
  </si>
  <si>
    <t>Diplodiscus amphichrus; Diplodiscidae; Paramphistomoidea; Digenea; Sperm characters; Ultrastructure</t>
  </si>
  <si>
    <t>SPERMATOZOON ULTRASTRUCTURE; INTESTINAL PARASITE; BOS-TAURUS; SPERMIOGENESIS; PISCES; PLATYHELMINTHES; CRYPTOGONIMIDAE; LEPOCREADIIDAE; OPECOELIDAE; PHYLOGENY</t>
  </si>
  <si>
    <t>The ultrastructural characteristics of the mature spermatozoon of Diplodiscus amphichrus (Digenea, Paramphistomoidea, Diplodiscidae) and their ultrastructural organisation were examined by means of transmission electron microscopy. Live digeneans were collected from the Chinese edible frog Hoplobatrachus rugulosus in Thailand. The male gamete of D. amphichrus is a filiform cell with two axonemes of the 9 + '1' trepaxonematan pattern, nucleus, one mitochondrion, parallel cortical microtubules, a well-developed lateral expansion, external ornamentation of the plasma membrane, spine-like bodies, and granules of glycogen. These ultrastructural characteristics have already been described in other paramphistomoids studied so far except for the cladorchiids, which present some differences. Two characteristics of the male gamete of D. amphichrus were found for the first time in a digenean: (i) the appearance of the initial part of the lateral expansion before the axonemes in the anterior extremity and (ii) the separation between the second axoneme and the nucleus in the posterior tip. Our results are compared with the available data in the Digenea and particularly with other paramphistomoids.</t>
  </si>
  <si>
    <t>Kmentova, Nikol; Bray, Rodney A.; Koblmueller, Stephan; Artois, Tom; De Keyzer, Els Lea R.; Gelnar, Milan; Vanhove, Maarten P. M.; Georgieva, Simona</t>
  </si>
  <si>
    <t>Uncharted digenean diversity in Lake Tanganyika: cryptogonimids (Digenea: Cryptogonimidae) infecting endemic lates perches (Actinopterygii: Latidae)</t>
  </si>
  <si>
    <t>Neocladocystis bemba n. sp.; Neocladocystis biliaris n. sp.; Tanganyikatrema n. g.; Grandifundilamena n. g.; Species complex</t>
  </si>
  <si>
    <t>AFRICAN GREAT-LAKES; N. G.; HAEMULIDAE PERCIFORMES; THALASSOID GASTROPODS; PHYLOGENETIC ANALYSIS; SEQUENCE ALIGNMENT; CICHLID FISHES; PARASITE FAUNA; MARINE FISHES; ANCIENT LAKES</t>
  </si>
  <si>
    <t>Background Lake Tanganyika is considered a biodiversity hotspot with exceptional species richness and level of endemism. Given the global importance of the lake in the field of evolutionary biology, the understudied status of its parasite fauna is surprising with a single digenean species reported to date. Although the most famous group within the lake's fish fauna are cichlids, the pelagic zone is occupied mainly by endemic species of clupeids (Actinopterygii: Clupeidae) and lates perches (Actinopterygii: Latidae, Lates Cuvier), which are an important commercial source for local fisheries. In this study, we focused on the lake's four lates perches and targeted their thus far unexplored endoparasitic digenean fauna. Methods A total of 85 lates perches from four localities in Lake Tanganyika were examined. Cryptogonimid digeneans were studied by means of morphological and molecular characterisation. Partial sequences of the nuclear 28S rRNA gene and the mitochondrial cytochrome c oxidase subunit 1 (cox1) gene were sequenced for a representative subset of the specimens recovered. Phylogenetic analyses were conducted at the family level under Bayesian inference. Results Our integrative approach revealed the presence of six species within the family Cryptogonimidae Ward, 1917. Three out of the four species of Lates were found to be infected with at least one cryptogonimid species. Two out of the three reported genera are new to science. Low interspecific but high intraspecific phenotypic and genetic diversity was found among Neocladocystis spp. Phylogenetic inference based on partial 28S rDNA sequences revealed a sister group relationship for two of the newly erected genera and their close relatedness to the widely distributed genus Acanthostomum Looss, 1899. Conclusions The present study provides the first comprehensive characterisation of the digenean diversity in a fish family from Lake Tanganyika which will serve as a baseline for future explorations of the lake's digenean fauna. Our study highlights the importance of employing an integrative approach for revealing the diversity in this unique host-parasite system.</t>
  </si>
  <si>
    <t>Esteban Pereira, Andres; Uribe, Nelson; Pointier, Jean-Pierre</t>
  </si>
  <si>
    <t>Lymnaeidae from Santander and bordering departments of Colombia: Morphological characterization, molecular identification and natural infection with Fasciola hepatica</t>
  </si>
  <si>
    <t>Lymnaeidae; Lymnaea; Galba; Pseudosuccinea columella; Fasciola hepatica; COI barcode; Colombia</t>
  </si>
  <si>
    <t>PSEUDOSUCCINEA-COLUMELLA; INTERMEDIATE HOSTS; COUSINI JOUSSEAUME; 1758 TREMATODA; 1887 GASTROPODA; 1ST RECORD; POPULATION; PULMONATA; LINNAEUS; MOLLUSCA</t>
  </si>
  <si>
    <t>The Lymnaeidae constitute a family of freshwater gastropod molluscs whose diversity and ecology have been infrequently studied throughout Colombia. Some lymnaeid species act as intermediate hosts of trematode parasites, which are of great importance in both the veterinary and medical fields. Among trematode parasites, Fasciola hepatica is best known for being an important parasite of sheep and cattle for decades and causes significant economic losses in these livestock species. The main objective of this work is to identify the various species of lymnaeids that occupy different geographical regions of Santander and its bordering departments within Colombia. This will expand the knowledge of lymnaeid diversity in Colombia and provide further insight into their role in the transmission of F. hepatica. A total of 118 georeferenced sites between 126 m.a.s.l. and 3870 m.a.s.l. were sampled in Santander, Boyaca, Norte de Santander and Cundinamarca, respectively. Lymnaeid snails were identified according to the morphology of their shells and by several characteristics of their reproductive systems. Species identification was confirmed using DNA barcoding. Four lymnaeid species are reported in the study area: the native Galba cousini and three exotic species, Pseudosuccinea columella, G. truncatula and G. schirazensis. The four species were examined for natural infection with F. hepatica. Infected variants of the main snail host, G. cousini, were found in the Onzaga, Encino and Vetas municipalities of Santander, as well as in the Bel&amp; municipality of Boyaca. A second species, G. truncatula was also found naturally infected in Mutiscua municipality of Norte de Santander. The two other species, P. columella and G. schirazensis were found free of infection.</t>
  </si>
  <si>
    <t>Tatonova, Yulia V.; Besprozvannykh, Vladimir V.; Katugina, Ludmila O.; Solodovnik, Dania A.; Hung Manh Nguyen</t>
  </si>
  <si>
    <t>Morphological and molecular data for highly pathogenic avian parasite Erschoviorchis anuiensis sp. n. and phylogenetic relationships within the Opisthorchiidae (Trematoda)</t>
  </si>
  <si>
    <t>Erschoviorchis anuiensis sp. n.; Avian trematode; Morphological description; Genetic data; Russia</t>
  </si>
  <si>
    <t>Adult worms of Erschoviorchis anuiensis sp. n., parasites of the pancreas and liver of birds, were found by feeding the Muscovy ducks Cairina moschata dom. with freshwater fish (Phoxinus percnurus) from the Amur River basin (Russia). The trematodes obtained differ from the only previously known representative of the genus, E. lintoni by the large size of the ventral sucker, testes and ovary, the shape of the ovary (three-lobed vs irregular oval for E. lintoni), and the degree of vitellarium development (well-developed vitellarium with numerous follicles vs weakly developed vitelline fields for E. lintoni). In addition, genetic data were obtained for E. anuiensis sp. n., including nucleotide sequences of the ITS region and the 28S rRNA gene of nuclear DNA, and the mitochondrial cox1 gene. These data show that the genus Erschoviorchis is a sister group to the representatives of the genera Opisthorchis, Clonorchis, and Metorchis. At the same time, it did not cluster with species of Amphimerus, in which E. lintoni has sometimes been placed. The results of the study indicated that E. anuiensis sp. n., as well as E. lintoni, when it occurs in the pancreas, leads to significant associated pathological changes, manifested in an increase in size, changes of structure and tissue density.</t>
  </si>
  <si>
    <t>Cech, Gabor; Sandor, Diana; Molnar, Kalman; Paulus, Petra; Papp, Melitta; Preiszner, Balint; Vital, Zoltan; Varga, Adam; Szekely, Csaba</t>
  </si>
  <si>
    <t>New record of metacercariae of the North American Posthodiplostomum centrarchi (Digenea, Diplostomidae) in pumpkinseed (Lepomis gibbosus) in Hungary</t>
  </si>
  <si>
    <t>Lepomis gibbosus; Posthodiplostomum; non-native species; first observation in Hungary; histology</t>
  </si>
  <si>
    <t>BLACK-SPOT DISEASE; FRESH-WATER FISHES; HOST-SPECIFICITY; PARASITES; CUTICOLA; MINIMUM; HOFFMAN; RIVER</t>
  </si>
  <si>
    <t>Two species of the genus Posthodiplostomum (Digenea: Diplostomatidae) (Posthodiplostomum brevicaudatum Nordmann, 1832 and Posthodiplostomum cuticola Nordmann, 1832) are known as parasites of Hungarian native fishes. Metacercariae of P. cuticola are widespread in Europe and cause black spot disease. Several species of Posthodiplostomum were described also from North America but none of them has been isolated in Hungary up to now. Posthodiplostomum centrarchi Hoffman, 1958 has been detected recently in pumpkinseeds (Lepomis gibbosus L., 1758) in several European countries. Posthodiplostomum centrarchi was isolated for the first time in Hungary from pumpkinseeds caught in the Maconka water reservoir in 2015. Thereafter, several natural waters (e.g. the River Danube, Lake Balaton and the Sio channel) were sampled in order to determine its presence and distribution. Only the native species P. cuticola was detected in Lake Balaton on cyprinids but a relatively high infection rate of P. centrarchi was observed in the Sio channel close to the lake. Pathological changes were absent, and metacercariae were mostly attached to the surface of the liver, kidney and heart. The phylogenetic analysis of the ITS and COI sequences of P. centrarchi and P. cuticola clustered into two distinct branches, which was in agreement with the morphological results.</t>
  </si>
  <si>
    <t>Pirozhkova, Dania; Katokhin, Alexey</t>
  </si>
  <si>
    <t>Saposin-like proteins in Opisthorchis felineus and related opisthorchids</t>
  </si>
  <si>
    <t>Opisthorchis felineus; saposin B domain; opisthorchids; Orthology; Gene expression</t>
  </si>
  <si>
    <t>NK-LYSIN; TRANSCRIPTOME; EXPRESSION; MEMBER; FAMILY</t>
  </si>
  <si>
    <t>Saposin B domain-containing or saposin-like proteins (SAPs, SAPLIPs) have been described as lipid/membrane-binding and often show antibacterial and cytolytic activity. Members of this protein family are present in phylogenetically distant organisms, pointing to their functional importance. Several SAPs are found in trematodes and some of them apparently are related to host-parasite interaction as they show cytolytic activity or immunogenicity. In the present study, we search for SAP genes of Opisthorchis felineus, Clonorchis sinensis and O. viverrini, compare and analyze their structure and expression patterns. We define three orthologous groups of SAPs in opisthorchids and suggest a unique protein motif with unknown function in one group of orthologs.</t>
  </si>
  <si>
    <t>Azevedo, Lucas Gentil; Lopo de Queiroz, Artur Trancoso; Barral, Aldina; Santos, Luciane Amorim; Pereira Ramos, Pablo Ivan</t>
  </si>
  <si>
    <t>Proteins involved in the biosynthesis of lipophosphoglycan in Leishmania: a comparative genomic and evolutionary analysis</t>
  </si>
  <si>
    <t>Genome mining; Leishmania; Lipophosphoglycan; Phylogenomics; Trypanosomatids</t>
  </si>
  <si>
    <t>NUCLEOTIDE-SUGAR TRANSPORTERS; PHOSPHOGLYCAN SYNTHESIS; EXPRESSION ANALYSIS; GENE FAMILY; SEQUENCE; PROMASTIGOTES; VIRULENCE; ALIGNMENT; TRANSMISSION; TREE</t>
  </si>
  <si>
    <t>Background Leishmania spp. are digenetic parasites capable of infecting humans and causing a range of diseases collectively known as leishmaniasis. The main mechanisms involved in the development and permanence of this pathology are linked to evasion of the immune response. Crosstalk between the immune system and particularities of each pathogenic species is associated with diverse disease manifestations. Lipophosphoglycan (LPG), one of the most important molecules present on the surface of Leishmania parasites, is divided into four regions with high molecular variability. Although LPG plays an important role in host-pathogen and vector-parasite interactions, the distribution and phylogenetic relatedness of the genes responsible for its synthesis remain poorly explored. The recent availability of full genomes and transcriptomes of Leishmania parasites offers an opportunity to leverage insight on how LPG-related genes are distributed and expressed by these pathogens. Results Using a phylogenomics-based framework, we identified a catalog of genes involved in LPG biosynthesis across 22 species of Leishmania from the subgenera Viannia and Leishmania, as well as 5 non-Leishmania trypanosomatids. The evolutionary relationships of these genes across species were also evaluated. Nine genes related to the production of the glycosylphosphatidylinositol (GPI)-anchor were highly conserved among compared species, whereas 22 genes related to the synthesis of the repeat unit presented variable conservation. Extensive gain/loss events were verified, particularly in genes SCG1-4 and SCA1-2. These genes act, respectively, on the synthesis of the side chain attached to phosphoglycans and in the transfer of arabinose residues. Phylogenetic analyses disclosed evolutionary patterns reflective of differences in host specialization, geographic origin and disease manifestation. Conclusions The multiple gene gain/loss events identified by genomic data mining help to explain some of the observed intra- and interspecies variation in LPG structure. Collectively, our results provide a comprehensive catalog that details how LPG-related genes evolved in the Leishmania parasite specialization process.</t>
  </si>
  <si>
    <t>Gonzalez-Garcia, M. T.; Ortega-Olivares, M. P.; Andrade-Gomez, L.; Garcia-Varela, M.</t>
  </si>
  <si>
    <t>Morphological and molecular evidence reveals a new species of Lyperosomum Looss, 1899 (Digenea: Dicrocoeliidae) from Melanerpes aurifrons (Wagler, 1829) from northern Mexico</t>
  </si>
  <si>
    <t>Morphology; taxonomy; Lyperosomum; LSU; cox 1; molecular phylogeny; Mexico</t>
  </si>
  <si>
    <t>SP-N DIGENEA; PHYLOGENETIC-RELATIONSHIPS; NUCLEAR; MITOCHONDRIAL; HOST</t>
  </si>
  <si>
    <t>A new species of the genus Lyperosomum Looss, 1899, from the intestine of the golden-fronted woodpecker (Melanerpes aurifrons) from northern Mexico is described. Lyperosomum cuauhxinqui sp. n. is morphologically distinguished from other congeneric species from the Americas by a higher oral/ventral sucker ratio and its body length and width. The sequences of domains D1-D3 of the large subunit (LSU) of nuclear ribosomal DNA and cytochrome c oxidase subunit 1 (cox 1) from the mitochondrial DNA of the new species were obtained and compared with available sequences from GenBank. The genetic divergence estimated between the new species and other congeneric species ranged from 2 to 6% and 13.4 to 17.3% for LSU and cox 1, respectively. Phylogenetic analyses based on the two (LSU and cox 1) molecular markers consistently showed that L. cuauhxinqui sp. n. was nested within the genus Lyperosomum, with strong bootstrap support (100%) and Bayesian posterior probabilities (1.0). In particular, the LSU tree indicated that the sequence of the new species is closely related to sequences from Zonorchis alveyi, Zonorchis delectans and Zonorchis sp. from Central America, suggesting that these sequences should be transferred to the genus Lyperosomum. The new species represents the first record from Mexico and the fifth species identified in the Americas. Our study also revealed that the taxonomy of the genus Lyperosomum should be re-examined by combining molecular, morphological and ecological characteristics.</t>
  </si>
  <si>
    <t>Queiroz, M. S.; Lopez-Hernandez, D.; Locke, S. A.; Pinto, H. A.; Anjos, L. A.</t>
  </si>
  <si>
    <t>Metacercariae of Heterodiplostomum lanceolatum (Trematoda: Proterodiplostomidae) found in Leptodactylus podicipinus (Anura: Leptodactylidae) from Brazil: a morphological, molecular and ecological study</t>
  </si>
  <si>
    <t>Anurans; life cycle; metacercariae; parasites; Trematoda; Proterodiplostomidae</t>
  </si>
  <si>
    <t>DIPLOSTOMOIDEA POIRIER; LIFE-HISTORY; CLASSIFICATION; TADPOLES; DUBOIS; STATE</t>
  </si>
  <si>
    <t>The trematodes from South American reptiles are poorly known, with only one life cycle completely characterized. We used molecular and morphological methods to characterize diplostomoid metacercariae found in 29 of 86 pointedbelly frogs, Leptodactylus podicipinus (Cope, 1862) collected in a marsh pond in Selviria, in the central-west region of Brazil. The metacercariae were identified as Heterodiplostomum lanceolatum Dubois, 1936 (Proterodiplostomidae), a rarely reported species that matures in snakes. In phylogenetic analysis of partial sequences from 28S rDNA, H. lanceolatum fell within a polytomy with the proterodiplostomid Crocodilicola pseudostoma (molecular divergence of 4.1%) and other members of the superfamily Diplostomoidea. Our collections provide insights into the ecology of this parasite, in that infected frogs were smaller than uninfected frogs, and metacercariae were more numerous in the abdominal cavity and hindlimb muscles than in abdominal muscles, which suggests directions for future research on the transmission and pathology of this proterodiplostomid.</t>
  </si>
  <si>
    <t>Supplementary materials</t>
  </si>
  <si>
    <t>Journal of Helminthology - Are we missing the boat? Time for using multiple independent loci in trematode diversity studies. I.Blasco-Costa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</si>
</sst>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2"/>
      <color theme="1"/>
      <name val="Aptos Narrow"/>
      <family val="2"/>
      <scheme val="minor"/>
    </font>
    <font>
      <b/>
      <sz val="12"/>
      <color theme="1"/>
      <name val="Aptos Narrow"/>
      <scheme val="minor"/>
    </font>
    <font>
      <sz val="12"/>
      <color rgb="FF000000"/>
      <name val="Aptos Narrow"/>
      <family val="2"/>
      <scheme val="minor"/>
    </font>
    <font>
      <sz val="10"/>
      <name val="Arial"/>
      <family val="2"/>
    </font>
    <font>
      <b/>
      <sz val="10"/>
      <color theme="1"/>
      <name val="Arial"/>
      <family val="2"/>
    </font>
    <font>
      <sz val="10"/>
      <color theme="1"/>
      <name val="Arial"/>
      <family val="2"/>
    </font>
    <font>
      <u/>
      <sz val="10"/>
      <color theme="10"/>
      <name val="Arial"/>
      <family val="2"/>
    </font>
    <font>
      <u/>
      <sz val="10"/>
      <color theme="1"/>
      <name val="Arial"/>
      <family val="2"/>
    </font>
    <font>
      <b/>
      <sz val="12"/>
      <color theme="1"/>
      <name val="Times New Roman"/>
      <family val="1"/>
    </font>
  </fonts>
  <fills count="2">
    <fill>
      <patternFill patternType="none"/>
    </fill>
    <fill>
      <patternFill patternType="gray125"/>
    </fill>
  </fills>
  <borders count="1">
    <border>
      <left/>
      <right/>
      <top/>
      <bottom/>
      <diagonal/>
    </border>
  </borders>
  <cellStyleXfs count="3">
    <xf numFmtId="0" fontId="0" fillId="0" borderId="0"/>
    <xf numFmtId="0" fontId="3" fillId="0" borderId="0"/>
    <xf numFmtId="0" fontId="6" fillId="0" borderId="0" applyNumberFormat="0" applyFill="0" applyBorder="0" applyAlignment="0" applyProtection="0"/>
  </cellStyleXfs>
  <cellXfs count="11">
    <xf numFmtId="0" fontId="0" fillId="0" borderId="0" xfId="0"/>
    <xf numFmtId="14" fontId="0" fillId="0" borderId="0" xfId="0" applyNumberFormat="1"/>
    <xf numFmtId="1" fontId="0" fillId="0" borderId="0" xfId="0" applyNumberFormat="1"/>
    <xf numFmtId="0" fontId="1" fillId="0" borderId="0" xfId="0" applyFont="1"/>
    <xf numFmtId="0" fontId="2" fillId="0" borderId="0" xfId="0" applyFont="1"/>
    <xf numFmtId="0" fontId="4" fillId="0" borderId="0" xfId="1" applyFont="1" applyAlignment="1">
      <alignment horizontal="left"/>
    </xf>
    <xf numFmtId="0" fontId="4" fillId="0" borderId="0" xfId="1" applyFont="1" applyAlignment="1">
      <alignment horizontal="center"/>
    </xf>
    <xf numFmtId="0" fontId="5" fillId="0" borderId="0" xfId="1" applyFont="1" applyAlignment="1">
      <alignment horizontal="left"/>
    </xf>
    <xf numFmtId="0" fontId="5" fillId="0" borderId="0" xfId="1" applyFont="1" applyAlignment="1">
      <alignment horizontal="center"/>
    </xf>
    <xf numFmtId="0" fontId="7" fillId="0" borderId="0" xfId="2" applyFont="1" applyFill="1" applyAlignment="1">
      <alignment horizontal="left"/>
    </xf>
    <xf numFmtId="0" fontId="8" fillId="0" borderId="0" xfId="0" applyFont="1" applyAlignment="1">
      <alignment vertical="center"/>
    </xf>
  </cellXfs>
  <cellStyles count="3">
    <cellStyle name="Hyperlink" xfId="2" builtinId="8"/>
    <cellStyle name="Normal" xfId="0" builtinId="0"/>
    <cellStyle name="Normal 2" xfId="1" xr:uid="{3A423D1A-291F-E44A-AD96-304910CC33C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2837FB-3582-1945-9A8D-27EFE5A78266}">
  <dimension ref="A1:W562"/>
  <sheetViews>
    <sheetView tabSelected="1" topLeftCell="A65" workbookViewId="0">
      <selection activeCell="A2" sqref="A2"/>
    </sheetView>
  </sheetViews>
  <sheetFormatPr baseColWidth="10" defaultRowHeight="20" customHeight="1" x14ac:dyDescent="0.15"/>
  <cols>
    <col min="1" max="1" width="10.83203125" style="7"/>
    <col min="2" max="2" width="19.1640625" style="7" customWidth="1"/>
    <col min="3" max="3" width="18" style="7" customWidth="1"/>
    <col min="4" max="4" width="10.83203125" style="7"/>
    <col min="5" max="5" width="17.83203125" style="7" customWidth="1"/>
    <col min="6" max="6" width="23" style="7" customWidth="1"/>
    <col min="7" max="7" width="10.83203125" style="7"/>
    <col min="8" max="8" width="14.6640625" style="8" bestFit="1" customWidth="1"/>
    <col min="9" max="9" width="10.83203125" style="8"/>
    <col min="10" max="10" width="15.1640625" style="7" customWidth="1"/>
    <col min="11" max="11" width="21.5" style="7" customWidth="1"/>
    <col min="12" max="12" width="25.6640625" style="8" customWidth="1"/>
    <col min="13" max="13" width="10.83203125" style="8"/>
    <col min="14" max="14" width="13.5" style="7" customWidth="1"/>
    <col min="15" max="15" width="23.6640625" style="7" customWidth="1"/>
    <col min="16" max="16" width="14.6640625" style="7" bestFit="1" customWidth="1"/>
    <col min="17" max="17" width="7.33203125" style="7" bestFit="1" customWidth="1"/>
    <col min="18" max="20" width="10.83203125" style="7"/>
    <col min="21" max="21" width="44.6640625" style="7" customWidth="1"/>
    <col min="22" max="22" width="14.1640625" style="7" customWidth="1"/>
    <col min="23" max="16384" width="10.83203125" style="7"/>
  </cols>
  <sheetData>
    <row r="1" spans="1:23" ht="20" customHeight="1" x14ac:dyDescent="0.15">
      <c r="A1" s="10" t="s">
        <v>5483</v>
      </c>
    </row>
    <row r="2" spans="1:23" ht="20" customHeight="1" x14ac:dyDescent="0.15">
      <c r="A2" s="10" t="s">
        <v>5484</v>
      </c>
    </row>
    <row r="3" spans="1:23" s="5" customFormat="1" ht="20" customHeight="1" x14ac:dyDescent="0.15">
      <c r="A3" s="5" t="s">
        <v>2495</v>
      </c>
      <c r="B3" s="5" t="s">
        <v>2496</v>
      </c>
      <c r="C3" s="5" t="s">
        <v>2497</v>
      </c>
      <c r="D3" s="5" t="s">
        <v>2498</v>
      </c>
      <c r="E3" s="5" t="s">
        <v>2499</v>
      </c>
      <c r="F3" s="5" t="s">
        <v>2500</v>
      </c>
      <c r="G3" s="5" t="s">
        <v>2501</v>
      </c>
      <c r="H3" s="6" t="s">
        <v>2502</v>
      </c>
      <c r="I3" s="6" t="s">
        <v>2503</v>
      </c>
      <c r="J3" s="5" t="s">
        <v>2504</v>
      </c>
      <c r="K3" s="5" t="s">
        <v>2505</v>
      </c>
      <c r="L3" s="6" t="s">
        <v>2506</v>
      </c>
      <c r="M3" s="6" t="s">
        <v>2507</v>
      </c>
      <c r="N3" s="5" t="s">
        <v>2508</v>
      </c>
      <c r="O3" s="5" t="s">
        <v>2509</v>
      </c>
      <c r="P3" s="5" t="s">
        <v>2502</v>
      </c>
      <c r="Q3" s="5" t="s">
        <v>2510</v>
      </c>
      <c r="R3" s="5" t="s">
        <v>2511</v>
      </c>
      <c r="S3" s="5" t="s">
        <v>2512</v>
      </c>
      <c r="T3" s="5" t="s">
        <v>2513</v>
      </c>
      <c r="U3" s="5" t="s">
        <v>2514</v>
      </c>
      <c r="V3" s="5" t="s">
        <v>2515</v>
      </c>
      <c r="W3" s="5" t="s">
        <v>2516</v>
      </c>
    </row>
    <row r="4" spans="1:23" ht="20" customHeight="1" x14ac:dyDescent="0.15">
      <c r="A4" s="7">
        <v>1</v>
      </c>
      <c r="B4" s="7">
        <v>122</v>
      </c>
      <c r="C4" s="7" t="s">
        <v>2517</v>
      </c>
      <c r="D4" s="7" t="s">
        <v>2518</v>
      </c>
      <c r="E4" s="7" t="s">
        <v>2519</v>
      </c>
      <c r="F4" s="7" t="s">
        <v>2520</v>
      </c>
      <c r="G4" s="7" t="s">
        <v>2521</v>
      </c>
      <c r="H4" s="8">
        <v>2023</v>
      </c>
      <c r="I4" s="8" t="s">
        <v>2522</v>
      </c>
      <c r="J4" s="7" t="s">
        <v>2523</v>
      </c>
      <c r="K4" s="7" t="s">
        <v>2524</v>
      </c>
      <c r="L4" s="8" t="s">
        <v>2525</v>
      </c>
      <c r="N4" s="7" t="s">
        <v>2525</v>
      </c>
      <c r="O4" s="7" t="s">
        <v>2526</v>
      </c>
      <c r="P4" s="7">
        <v>2023</v>
      </c>
      <c r="Q4" s="7">
        <v>254</v>
      </c>
      <c r="R4" s="7" t="s">
        <v>2527</v>
      </c>
      <c r="S4" s="7" t="s">
        <v>2527</v>
      </c>
      <c r="T4" s="7" t="s">
        <v>2527</v>
      </c>
      <c r="U4" s="7" t="str">
        <f>HYPERLINK("http://dx.doi.org/10.1016/j.molbiopara.2023.111563","http://dx.doi.org/10.1016/j.molbiopara.2023.111563")</f>
        <v>http://dx.doi.org/10.1016/j.molbiopara.2023.111563</v>
      </c>
      <c r="V4" s="7" t="s">
        <v>2528</v>
      </c>
      <c r="W4" s="7" t="s">
        <v>2529</v>
      </c>
    </row>
    <row r="5" spans="1:23" ht="20" customHeight="1" x14ac:dyDescent="0.15">
      <c r="A5" s="7">
        <v>2</v>
      </c>
      <c r="B5" s="7">
        <v>172</v>
      </c>
      <c r="C5" s="7" t="s">
        <v>2530</v>
      </c>
      <c r="D5" s="7" t="s">
        <v>2531</v>
      </c>
      <c r="E5" s="7" t="s">
        <v>2532</v>
      </c>
      <c r="F5" s="7" t="s">
        <v>2533</v>
      </c>
      <c r="G5" s="7" t="s">
        <v>2534</v>
      </c>
      <c r="H5" s="8">
        <v>2023</v>
      </c>
      <c r="I5" s="8" t="s">
        <v>2522</v>
      </c>
      <c r="J5" s="7" t="s">
        <v>2523</v>
      </c>
      <c r="K5" s="7" t="s">
        <v>2535</v>
      </c>
      <c r="L5" s="8" t="s">
        <v>2536</v>
      </c>
      <c r="M5" s="8">
        <v>1</v>
      </c>
      <c r="N5" s="7" t="s">
        <v>2537</v>
      </c>
      <c r="O5" s="7" t="s">
        <v>2538</v>
      </c>
      <c r="P5" s="7">
        <v>2023</v>
      </c>
      <c r="Q5" s="7">
        <v>192</v>
      </c>
      <c r="R5" s="7" t="s">
        <v>2527</v>
      </c>
      <c r="S5" s="7" t="s">
        <v>2527</v>
      </c>
      <c r="T5" s="7" t="s">
        <v>2527</v>
      </c>
      <c r="U5" s="7" t="str">
        <f>HYPERLINK("http://dx.doi.org/10.1016/j.dsr.2022.103948","http://dx.doi.org/10.1016/j.dsr.2022.103948")</f>
        <v>http://dx.doi.org/10.1016/j.dsr.2022.103948</v>
      </c>
      <c r="V5" s="7" t="s">
        <v>2528</v>
      </c>
      <c r="W5" s="7" t="s">
        <v>2529</v>
      </c>
    </row>
    <row r="6" spans="1:23" ht="20" customHeight="1" x14ac:dyDescent="0.15">
      <c r="A6" s="7">
        <v>3</v>
      </c>
      <c r="B6" s="7">
        <v>178</v>
      </c>
      <c r="C6" s="7" t="s">
        <v>2539</v>
      </c>
      <c r="D6" s="7" t="s">
        <v>2540</v>
      </c>
      <c r="E6" s="7" t="s">
        <v>2541</v>
      </c>
      <c r="F6" s="7" t="s">
        <v>2542</v>
      </c>
      <c r="G6" s="7" t="s">
        <v>2543</v>
      </c>
      <c r="H6" s="8">
        <v>2023</v>
      </c>
      <c r="I6" s="8" t="s">
        <v>2522</v>
      </c>
      <c r="J6" s="7" t="s">
        <v>2523</v>
      </c>
      <c r="K6" s="7" t="s">
        <v>2524</v>
      </c>
      <c r="L6" s="8" t="s">
        <v>2536</v>
      </c>
      <c r="M6" s="8">
        <v>1</v>
      </c>
      <c r="N6" s="7" t="s">
        <v>2544</v>
      </c>
      <c r="O6" s="7" t="s">
        <v>2545</v>
      </c>
      <c r="P6" s="7">
        <v>2023</v>
      </c>
      <c r="Q6" s="7">
        <v>13</v>
      </c>
      <c r="R6" s="7">
        <v>20</v>
      </c>
      <c r="S6" s="7" t="s">
        <v>2527</v>
      </c>
      <c r="T6" s="7" t="s">
        <v>2527</v>
      </c>
      <c r="U6" s="7" t="str">
        <f>HYPERLINK("http://dx.doi.org/10.3390/ani13203200","http://dx.doi.org/10.3390/ani13203200")</f>
        <v>http://dx.doi.org/10.3390/ani13203200</v>
      </c>
      <c r="V6" s="7" t="s">
        <v>2528</v>
      </c>
      <c r="W6" s="7" t="s">
        <v>2529</v>
      </c>
    </row>
    <row r="7" spans="1:23" ht="20" customHeight="1" x14ac:dyDescent="0.15">
      <c r="A7" s="7">
        <v>4</v>
      </c>
      <c r="B7" s="7">
        <v>353</v>
      </c>
      <c r="C7" s="7" t="s">
        <v>2546</v>
      </c>
      <c r="D7" s="7" t="s">
        <v>2547</v>
      </c>
      <c r="E7" s="7" t="s">
        <v>2548</v>
      </c>
      <c r="F7" s="7" t="s">
        <v>2549</v>
      </c>
      <c r="G7" s="7" t="s">
        <v>2550</v>
      </c>
      <c r="H7" s="8">
        <v>2023</v>
      </c>
      <c r="I7" s="8" t="s">
        <v>2522</v>
      </c>
      <c r="J7" s="7" t="s">
        <v>2523</v>
      </c>
      <c r="K7" s="7" t="s">
        <v>2535</v>
      </c>
      <c r="L7" s="8" t="s">
        <v>2551</v>
      </c>
      <c r="N7" s="7" t="s">
        <v>2551</v>
      </c>
      <c r="O7" s="7" t="s">
        <v>2552</v>
      </c>
      <c r="P7" s="7">
        <v>2023</v>
      </c>
      <c r="Q7" s="7">
        <v>14</v>
      </c>
      <c r="R7" s="7">
        <v>12</v>
      </c>
      <c r="S7" s="7" t="s">
        <v>2527</v>
      </c>
      <c r="T7" s="7" t="s">
        <v>2527</v>
      </c>
      <c r="U7" s="7" t="str">
        <f>HYPERLINK("http://dx.doi.org/10.3390/genes14122199","http://dx.doi.org/10.3390/genes14122199")</f>
        <v>http://dx.doi.org/10.3390/genes14122199</v>
      </c>
      <c r="V7" s="7" t="s">
        <v>2528</v>
      </c>
      <c r="W7" s="7" t="s">
        <v>2529</v>
      </c>
    </row>
    <row r="8" spans="1:23" ht="20" customHeight="1" x14ac:dyDescent="0.15">
      <c r="A8" s="7">
        <v>5</v>
      </c>
      <c r="B8" s="7">
        <v>395</v>
      </c>
      <c r="C8" s="7" t="s">
        <v>2553</v>
      </c>
      <c r="D8" s="7" t="s">
        <v>2554</v>
      </c>
      <c r="E8" s="7" t="s">
        <v>2555</v>
      </c>
      <c r="F8" s="7" t="s">
        <v>2556</v>
      </c>
      <c r="G8" s="7" t="s">
        <v>2557</v>
      </c>
      <c r="H8" s="8">
        <v>2023</v>
      </c>
      <c r="I8" s="8" t="s">
        <v>2522</v>
      </c>
      <c r="J8" s="7" t="s">
        <v>2523</v>
      </c>
      <c r="K8" s="7" t="s">
        <v>2558</v>
      </c>
      <c r="L8" s="8" t="s">
        <v>2551</v>
      </c>
      <c r="N8" s="7" t="s">
        <v>2551</v>
      </c>
      <c r="O8" s="7" t="s">
        <v>2559</v>
      </c>
      <c r="P8" s="7">
        <v>2023</v>
      </c>
      <c r="Q8" s="7">
        <v>122</v>
      </c>
      <c r="R8" s="7">
        <v>7</v>
      </c>
      <c r="S8" s="7">
        <v>1545</v>
      </c>
      <c r="T8" s="7">
        <v>1556</v>
      </c>
      <c r="U8" s="7" t="str">
        <f>HYPERLINK("http://dx.doi.org/10.1007/s00436-023-07855-x","http://dx.doi.org/10.1007/s00436-023-07855-x")</f>
        <v>http://dx.doi.org/10.1007/s00436-023-07855-x</v>
      </c>
      <c r="V8" s="7" t="s">
        <v>2528</v>
      </c>
      <c r="W8" s="7" t="s">
        <v>2529</v>
      </c>
    </row>
    <row r="9" spans="1:23" ht="20" customHeight="1" x14ac:dyDescent="0.15">
      <c r="A9" s="7">
        <v>6</v>
      </c>
      <c r="B9" s="7">
        <v>425</v>
      </c>
      <c r="C9" s="7" t="s">
        <v>2560</v>
      </c>
      <c r="D9" s="7" t="s">
        <v>2561</v>
      </c>
      <c r="E9" s="7" t="s">
        <v>2562</v>
      </c>
      <c r="F9" s="7" t="s">
        <v>2563</v>
      </c>
      <c r="G9" s="7" t="s">
        <v>2564</v>
      </c>
      <c r="H9" s="8">
        <v>2023</v>
      </c>
      <c r="I9" s="8" t="s">
        <v>2522</v>
      </c>
      <c r="J9" s="7" t="s">
        <v>2523</v>
      </c>
      <c r="K9" s="7" t="s">
        <v>2524</v>
      </c>
      <c r="L9" s="8" t="s">
        <v>2525</v>
      </c>
      <c r="N9" s="7" t="s">
        <v>2525</v>
      </c>
      <c r="O9" s="7" t="s">
        <v>2559</v>
      </c>
      <c r="P9" s="7">
        <v>2023</v>
      </c>
      <c r="Q9" s="7">
        <v>122</v>
      </c>
      <c r="R9" s="7">
        <v>12</v>
      </c>
      <c r="S9" s="7">
        <v>3109</v>
      </c>
      <c r="T9" s="7">
        <v>3119</v>
      </c>
      <c r="U9" s="7" t="str">
        <f>HYPERLINK("http://dx.doi.org/10.1007/s00436-023-08001-3","http://dx.doi.org/10.1007/s00436-023-08001-3")</f>
        <v>http://dx.doi.org/10.1007/s00436-023-08001-3</v>
      </c>
      <c r="V9" s="7" t="s">
        <v>2528</v>
      </c>
      <c r="W9" s="7" t="s">
        <v>2529</v>
      </c>
    </row>
    <row r="10" spans="1:23" ht="20" customHeight="1" x14ac:dyDescent="0.15">
      <c r="A10" s="7">
        <v>7</v>
      </c>
      <c r="B10" s="7">
        <v>474</v>
      </c>
      <c r="C10" s="7" t="s">
        <v>2565</v>
      </c>
      <c r="D10" s="7" t="s">
        <v>2566</v>
      </c>
      <c r="E10" s="7" t="s">
        <v>2567</v>
      </c>
      <c r="F10" s="7" t="s">
        <v>2568</v>
      </c>
      <c r="G10" s="7" t="s">
        <v>2569</v>
      </c>
      <c r="H10" s="8">
        <v>2023</v>
      </c>
      <c r="I10" s="8" t="s">
        <v>2522</v>
      </c>
      <c r="J10" s="7" t="s">
        <v>2523</v>
      </c>
      <c r="K10" s="7" t="s">
        <v>2524</v>
      </c>
      <c r="L10" s="8" t="s">
        <v>2525</v>
      </c>
      <c r="N10" s="7" t="s">
        <v>2525</v>
      </c>
      <c r="O10" s="7" t="s">
        <v>2570</v>
      </c>
      <c r="P10" s="7">
        <v>2023</v>
      </c>
      <c r="Q10" s="7">
        <v>32</v>
      </c>
      <c r="R10" s="7">
        <v>7</v>
      </c>
      <c r="S10" s="7">
        <v>1777</v>
      </c>
      <c r="T10" s="7">
        <v>1790</v>
      </c>
      <c r="U10" s="7" t="str">
        <f>HYPERLINK("http://dx.doi.org/10.1111/mec.16837","http://dx.doi.org/10.1111/mec.16837")</f>
        <v>http://dx.doi.org/10.1111/mec.16837</v>
      </c>
      <c r="V10" s="7" t="s">
        <v>2528</v>
      </c>
      <c r="W10" s="7" t="s">
        <v>2529</v>
      </c>
    </row>
    <row r="11" spans="1:23" ht="20" customHeight="1" x14ac:dyDescent="0.15">
      <c r="A11" s="7">
        <v>8</v>
      </c>
      <c r="B11" s="7">
        <v>511</v>
      </c>
      <c r="C11" s="7" t="s">
        <v>2571</v>
      </c>
      <c r="D11" s="7" t="s">
        <v>2572</v>
      </c>
      <c r="E11" s="7" t="s">
        <v>2573</v>
      </c>
      <c r="F11" s="7" t="s">
        <v>2574</v>
      </c>
      <c r="G11" s="7" t="s">
        <v>2575</v>
      </c>
      <c r="H11" s="8">
        <v>2023</v>
      </c>
      <c r="I11" s="8" t="s">
        <v>2522</v>
      </c>
      <c r="J11" s="7" t="s">
        <v>2523</v>
      </c>
      <c r="K11" s="7" t="s">
        <v>2535</v>
      </c>
      <c r="L11" s="8" t="s">
        <v>2576</v>
      </c>
      <c r="N11" s="7" t="s">
        <v>2576</v>
      </c>
      <c r="O11" s="7" t="s">
        <v>2559</v>
      </c>
      <c r="P11" s="7">
        <v>2023</v>
      </c>
      <c r="Q11" s="7">
        <v>122</v>
      </c>
      <c r="R11" s="7">
        <v>7</v>
      </c>
      <c r="S11" s="7">
        <v>1531</v>
      </c>
      <c r="T11" s="7">
        <v>1544</v>
      </c>
      <c r="U11" s="7" t="str">
        <f>HYPERLINK("http://dx.doi.org/10.1007/s00436-023-07854-y","http://dx.doi.org/10.1007/s00436-023-07854-y")</f>
        <v>http://dx.doi.org/10.1007/s00436-023-07854-y</v>
      </c>
      <c r="V11" s="7" t="s">
        <v>2528</v>
      </c>
      <c r="W11" s="7" t="s">
        <v>2529</v>
      </c>
    </row>
    <row r="12" spans="1:23" ht="20" customHeight="1" x14ac:dyDescent="0.15">
      <c r="A12" s="7">
        <v>9</v>
      </c>
      <c r="B12" s="7">
        <v>536</v>
      </c>
      <c r="C12" s="7" t="s">
        <v>2577</v>
      </c>
      <c r="D12" s="7" t="s">
        <v>2578</v>
      </c>
      <c r="E12" s="7" t="s">
        <v>2579</v>
      </c>
      <c r="F12" s="7" t="s">
        <v>2527</v>
      </c>
      <c r="G12" s="7" t="s">
        <v>2580</v>
      </c>
      <c r="H12" s="8">
        <v>2023</v>
      </c>
      <c r="I12" s="8" t="s">
        <v>2522</v>
      </c>
      <c r="J12" s="7" t="s">
        <v>2523</v>
      </c>
      <c r="K12" s="7" t="s">
        <v>2581</v>
      </c>
      <c r="L12" s="8" t="s">
        <v>2536</v>
      </c>
      <c r="M12" s="8">
        <v>1</v>
      </c>
      <c r="N12" s="7" t="s">
        <v>2582</v>
      </c>
      <c r="O12" s="7" t="s">
        <v>2583</v>
      </c>
      <c r="P12" s="7">
        <v>2023</v>
      </c>
      <c r="Q12" s="7">
        <v>150</v>
      </c>
      <c r="R12" s="7">
        <v>13</v>
      </c>
      <c r="S12" s="7">
        <v>1207</v>
      </c>
      <c r="T12" s="7">
        <v>1220</v>
      </c>
      <c r="U12" s="7" t="str">
        <f>HYPERLINK("http://dx.doi.org/10.1017/S0031182023000987","http://dx.doi.org/10.1017/S0031182023000987")</f>
        <v>http://dx.doi.org/10.1017/S0031182023000987</v>
      </c>
      <c r="V12" s="7" t="s">
        <v>2528</v>
      </c>
      <c r="W12" s="7" t="s">
        <v>2529</v>
      </c>
    </row>
    <row r="13" spans="1:23" ht="20" customHeight="1" x14ac:dyDescent="0.15">
      <c r="A13" s="7">
        <v>10</v>
      </c>
      <c r="B13" s="7">
        <v>559</v>
      </c>
      <c r="C13" s="7" t="s">
        <v>2584</v>
      </c>
      <c r="D13" s="7" t="s">
        <v>2585</v>
      </c>
      <c r="E13" s="7" t="s">
        <v>2527</v>
      </c>
      <c r="F13" s="7" t="s">
        <v>2586</v>
      </c>
      <c r="G13" s="7" t="s">
        <v>2587</v>
      </c>
      <c r="H13" s="8">
        <v>2023</v>
      </c>
      <c r="I13" s="8" t="s">
        <v>2522</v>
      </c>
      <c r="J13" s="7" t="s">
        <v>2523</v>
      </c>
      <c r="K13" s="7" t="s">
        <v>2581</v>
      </c>
      <c r="L13" s="8" t="s">
        <v>2536</v>
      </c>
      <c r="M13" s="8">
        <v>2</v>
      </c>
      <c r="N13" s="7" t="s">
        <v>2588</v>
      </c>
      <c r="O13" s="7" t="s">
        <v>2589</v>
      </c>
      <c r="P13" s="7">
        <v>2023</v>
      </c>
      <c r="Q13" s="7">
        <v>18</v>
      </c>
      <c r="R13" s="7">
        <v>2</v>
      </c>
      <c r="S13" s="7" t="s">
        <v>2527</v>
      </c>
      <c r="T13" s="7" t="s">
        <v>2527</v>
      </c>
      <c r="U13" s="7" t="str">
        <f>HYPERLINK("http://dx.doi.org/10.1371/journal.pone.0270672","http://dx.doi.org/10.1371/journal.pone.0270672")</f>
        <v>http://dx.doi.org/10.1371/journal.pone.0270672</v>
      </c>
      <c r="V13" s="7" t="s">
        <v>2528</v>
      </c>
      <c r="W13" s="7" t="s">
        <v>2529</v>
      </c>
    </row>
    <row r="14" spans="1:23" ht="20" customHeight="1" x14ac:dyDescent="0.15">
      <c r="A14" s="7">
        <v>11</v>
      </c>
      <c r="B14" s="7">
        <v>567</v>
      </c>
      <c r="C14" s="7" t="s">
        <v>2590</v>
      </c>
      <c r="D14" s="7" t="s">
        <v>2591</v>
      </c>
      <c r="E14" s="7" t="s">
        <v>2592</v>
      </c>
      <c r="F14" s="7" t="s">
        <v>2593</v>
      </c>
      <c r="G14" s="7" t="s">
        <v>2594</v>
      </c>
      <c r="H14" s="8">
        <v>2023</v>
      </c>
      <c r="I14" s="8" t="s">
        <v>2522</v>
      </c>
      <c r="J14" s="7" t="s">
        <v>2523</v>
      </c>
      <c r="K14" s="7" t="s">
        <v>2535</v>
      </c>
      <c r="L14" s="8" t="s">
        <v>2551</v>
      </c>
      <c r="N14" s="7" t="s">
        <v>2551</v>
      </c>
      <c r="O14" s="7" t="s">
        <v>2583</v>
      </c>
      <c r="P14" s="7">
        <v>2023</v>
      </c>
      <c r="Q14" s="7">
        <v>150</v>
      </c>
      <c r="R14" s="7">
        <v>8</v>
      </c>
      <c r="S14" s="7">
        <v>661</v>
      </c>
      <c r="T14" s="7">
        <v>671</v>
      </c>
      <c r="U14" s="7" t="str">
        <f>HYPERLINK("http://dx.doi.org/10.1017/S0031182023000379","http://dx.doi.org/10.1017/S0031182023000379")</f>
        <v>http://dx.doi.org/10.1017/S0031182023000379</v>
      </c>
      <c r="V14" s="7" t="s">
        <v>2528</v>
      </c>
      <c r="W14" s="7" t="s">
        <v>2529</v>
      </c>
    </row>
    <row r="15" spans="1:23" ht="20" customHeight="1" x14ac:dyDescent="0.15">
      <c r="A15" s="7">
        <v>12</v>
      </c>
      <c r="B15" s="7">
        <v>575</v>
      </c>
      <c r="C15" s="7" t="s">
        <v>2595</v>
      </c>
      <c r="D15" s="7" t="s">
        <v>2596</v>
      </c>
      <c r="E15" s="7" t="s">
        <v>2597</v>
      </c>
      <c r="F15" s="7" t="s">
        <v>2598</v>
      </c>
      <c r="G15" s="7" t="s">
        <v>2599</v>
      </c>
      <c r="H15" s="8">
        <v>2023</v>
      </c>
      <c r="I15" s="8" t="s">
        <v>2522</v>
      </c>
      <c r="J15" s="7" t="s">
        <v>2523</v>
      </c>
      <c r="K15" s="7" t="s">
        <v>2535</v>
      </c>
      <c r="L15" s="8" t="s">
        <v>2536</v>
      </c>
      <c r="M15" s="8">
        <v>2</v>
      </c>
      <c r="N15" s="7" t="s">
        <v>2600</v>
      </c>
      <c r="O15" s="7" t="s">
        <v>2601</v>
      </c>
      <c r="P15" s="7">
        <v>2023</v>
      </c>
      <c r="Q15" s="7">
        <v>45</v>
      </c>
      <c r="R15" s="7" t="s">
        <v>2527</v>
      </c>
      <c r="S15" s="7" t="s">
        <v>2527</v>
      </c>
      <c r="T15" s="7" t="s">
        <v>2527</v>
      </c>
      <c r="U15" s="7" t="str">
        <f>HYPERLINK("http://dx.doi.org/10.1016/j.vprsr.2023.100922","http://dx.doi.org/10.1016/j.vprsr.2023.100922")</f>
        <v>http://dx.doi.org/10.1016/j.vprsr.2023.100922</v>
      </c>
      <c r="V15" s="7" t="s">
        <v>2528</v>
      </c>
      <c r="W15" s="7" t="s">
        <v>2529</v>
      </c>
    </row>
    <row r="16" spans="1:23" ht="20" customHeight="1" x14ac:dyDescent="0.15">
      <c r="A16" s="7">
        <v>13</v>
      </c>
      <c r="B16" s="7">
        <v>578</v>
      </c>
      <c r="C16" s="7" t="s">
        <v>2602</v>
      </c>
      <c r="D16" s="7" t="s">
        <v>2603</v>
      </c>
      <c r="E16" s="7" t="s">
        <v>2604</v>
      </c>
      <c r="F16" s="7" t="s">
        <v>2605</v>
      </c>
      <c r="G16" s="7" t="s">
        <v>2606</v>
      </c>
      <c r="H16" s="8">
        <v>2023</v>
      </c>
      <c r="I16" s="8" t="s">
        <v>2522</v>
      </c>
      <c r="J16" s="7" t="s">
        <v>2523</v>
      </c>
      <c r="K16" s="7" t="s">
        <v>2535</v>
      </c>
      <c r="L16" s="8" t="s">
        <v>2536</v>
      </c>
      <c r="M16" s="8">
        <v>3</v>
      </c>
      <c r="N16" s="7" t="s">
        <v>2607</v>
      </c>
      <c r="O16" s="7" t="s">
        <v>2608</v>
      </c>
      <c r="P16" s="7">
        <v>2023</v>
      </c>
      <c r="Q16" s="7">
        <v>30</v>
      </c>
      <c r="R16" s="7" t="s">
        <v>2527</v>
      </c>
      <c r="S16" s="7" t="s">
        <v>2527</v>
      </c>
      <c r="T16" s="7" t="s">
        <v>2527</v>
      </c>
      <c r="U16" s="7" t="str">
        <f>HYPERLINK("http://dx.doi.org/10.1051/parasite/2023028","http://dx.doi.org/10.1051/parasite/2023028")</f>
        <v>http://dx.doi.org/10.1051/parasite/2023028</v>
      </c>
      <c r="V16" s="7" t="s">
        <v>2528</v>
      </c>
      <c r="W16" s="7" t="s">
        <v>2529</v>
      </c>
    </row>
    <row r="17" spans="1:23" ht="20" customHeight="1" x14ac:dyDescent="0.15">
      <c r="A17" s="7">
        <v>14</v>
      </c>
      <c r="B17" s="7">
        <v>880</v>
      </c>
      <c r="C17" s="7" t="s">
        <v>2609</v>
      </c>
      <c r="D17" s="7" t="s">
        <v>2610</v>
      </c>
      <c r="E17" s="7" t="s">
        <v>2611</v>
      </c>
      <c r="F17" s="7" t="s">
        <v>2612</v>
      </c>
      <c r="G17" s="7" t="s">
        <v>2613</v>
      </c>
      <c r="H17" s="8">
        <v>2023</v>
      </c>
      <c r="I17" s="8" t="s">
        <v>2522</v>
      </c>
      <c r="J17" s="7" t="s">
        <v>2523</v>
      </c>
      <c r="K17" s="7" t="s">
        <v>2524</v>
      </c>
      <c r="L17" s="8" t="s">
        <v>2614</v>
      </c>
      <c r="O17" s="7" t="s">
        <v>2615</v>
      </c>
      <c r="P17" s="7">
        <v>2023</v>
      </c>
      <c r="Q17" s="7">
        <v>23</v>
      </c>
      <c r="R17" s="7">
        <v>4</v>
      </c>
      <c r="S17" s="7">
        <v>833</v>
      </c>
      <c r="T17" s="7">
        <v>843</v>
      </c>
      <c r="U17" s="7" t="str">
        <f>HYPERLINK("http://dx.doi.org/10.1111/1755-0998.13760","http://dx.doi.org/10.1111/1755-0998.13760")</f>
        <v>http://dx.doi.org/10.1111/1755-0998.13760</v>
      </c>
      <c r="V17" s="7" t="s">
        <v>2528</v>
      </c>
      <c r="W17" s="7" t="s">
        <v>2529</v>
      </c>
    </row>
    <row r="18" spans="1:23" ht="20" customHeight="1" x14ac:dyDescent="0.15">
      <c r="A18" s="7">
        <v>15</v>
      </c>
      <c r="B18" s="7">
        <v>1011</v>
      </c>
      <c r="C18" s="7" t="s">
        <v>2616</v>
      </c>
      <c r="D18" s="7" t="s">
        <v>2617</v>
      </c>
      <c r="E18" s="7" t="s">
        <v>2618</v>
      </c>
      <c r="F18" s="7" t="s">
        <v>2619</v>
      </c>
      <c r="G18" s="7" t="s">
        <v>2620</v>
      </c>
      <c r="H18" s="8">
        <v>2023</v>
      </c>
      <c r="I18" s="8" t="s">
        <v>2522</v>
      </c>
      <c r="J18" s="7" t="s">
        <v>2523</v>
      </c>
      <c r="K18" s="7" t="s">
        <v>2535</v>
      </c>
      <c r="L18" s="8" t="s">
        <v>2536</v>
      </c>
      <c r="M18" s="8">
        <v>1</v>
      </c>
      <c r="N18" s="7" t="s">
        <v>2621</v>
      </c>
      <c r="O18" s="7" t="s">
        <v>2622</v>
      </c>
      <c r="P18" s="7">
        <v>2023</v>
      </c>
      <c r="Q18" s="7">
        <v>60</v>
      </c>
      <c r="R18" s="7">
        <v>4</v>
      </c>
      <c r="S18" s="7">
        <v>380</v>
      </c>
      <c r="T18" s="7">
        <v>384</v>
      </c>
      <c r="U18" s="7" t="str">
        <f>HYPERLINK("http://dx.doi.org/10.2478/helm-2023-0032","http://dx.doi.org/10.2478/helm-2023-0032")</f>
        <v>http://dx.doi.org/10.2478/helm-2023-0032</v>
      </c>
      <c r="V18" s="7" t="s">
        <v>2528</v>
      </c>
      <c r="W18" s="7" t="s">
        <v>2529</v>
      </c>
    </row>
    <row r="19" spans="1:23" ht="20" customHeight="1" x14ac:dyDescent="0.15">
      <c r="A19" s="7">
        <v>16</v>
      </c>
      <c r="B19" s="7">
        <v>1015</v>
      </c>
      <c r="C19" s="7" t="s">
        <v>2623</v>
      </c>
      <c r="D19" s="7" t="s">
        <v>2624</v>
      </c>
      <c r="E19" s="7" t="s">
        <v>2527</v>
      </c>
      <c r="F19" s="7" t="s">
        <v>2625</v>
      </c>
      <c r="G19" s="7" t="s">
        <v>2626</v>
      </c>
      <c r="H19" s="8">
        <v>2023</v>
      </c>
      <c r="I19" s="8" t="s">
        <v>2522</v>
      </c>
      <c r="J19" s="7" t="s">
        <v>2523</v>
      </c>
      <c r="K19" s="7" t="s">
        <v>2535</v>
      </c>
      <c r="L19" s="8" t="s">
        <v>2614</v>
      </c>
      <c r="O19" s="7" t="s">
        <v>2627</v>
      </c>
      <c r="P19" s="7">
        <v>2023</v>
      </c>
      <c r="Q19" s="7">
        <v>33</v>
      </c>
      <c r="R19" s="7">
        <v>20</v>
      </c>
      <c r="S19" s="7">
        <v>4524</v>
      </c>
      <c r="T19" s="7" t="s">
        <v>2628</v>
      </c>
      <c r="U19" s="7" t="str">
        <f>HYPERLINK("http://dx.doi.org/10.1016/j.cub.2023.08.090","http://dx.doi.org/10.1016/j.cub.2023.08.090")</f>
        <v>http://dx.doi.org/10.1016/j.cub.2023.08.090</v>
      </c>
      <c r="V19" s="7" t="s">
        <v>2528</v>
      </c>
      <c r="W19" s="7" t="s">
        <v>2529</v>
      </c>
    </row>
    <row r="20" spans="1:23" ht="20" customHeight="1" x14ac:dyDescent="0.15">
      <c r="A20" s="7">
        <v>17</v>
      </c>
      <c r="B20" s="7">
        <v>1017</v>
      </c>
      <c r="C20" s="7" t="s">
        <v>2629</v>
      </c>
      <c r="D20" s="7" t="s">
        <v>2630</v>
      </c>
      <c r="E20" s="7" t="s">
        <v>2527</v>
      </c>
      <c r="F20" s="7" t="s">
        <v>2631</v>
      </c>
      <c r="G20" s="7" t="s">
        <v>2632</v>
      </c>
      <c r="H20" s="8">
        <v>2023</v>
      </c>
      <c r="I20" s="8" t="s">
        <v>2522</v>
      </c>
      <c r="J20" s="7" t="s">
        <v>2523</v>
      </c>
      <c r="K20" s="7" t="s">
        <v>2535</v>
      </c>
      <c r="L20" s="8" t="s">
        <v>2536</v>
      </c>
      <c r="M20" s="8">
        <v>2</v>
      </c>
      <c r="N20" s="7" t="s">
        <v>2633</v>
      </c>
      <c r="O20" s="7" t="s">
        <v>2634</v>
      </c>
      <c r="P20" s="7">
        <v>2023</v>
      </c>
      <c r="Q20" s="7" t="s">
        <v>2527</v>
      </c>
      <c r="R20" s="7" t="s">
        <v>2527</v>
      </c>
      <c r="S20" s="7" t="s">
        <v>2527</v>
      </c>
      <c r="T20" s="7" t="s">
        <v>2527</v>
      </c>
      <c r="U20" s="7" t="str">
        <f>HYPERLINK("http://dx.doi.org/10.1007/s11230-023-10116-1","http://dx.doi.org/10.1007/s11230-023-10116-1")</f>
        <v>http://dx.doi.org/10.1007/s11230-023-10116-1</v>
      </c>
      <c r="V20" s="7" t="s">
        <v>2528</v>
      </c>
      <c r="W20" s="7" t="s">
        <v>2635</v>
      </c>
    </row>
    <row r="21" spans="1:23" ht="20" customHeight="1" x14ac:dyDescent="0.15">
      <c r="A21" s="7">
        <v>18</v>
      </c>
      <c r="B21" s="7">
        <v>1018</v>
      </c>
      <c r="C21" s="7" t="s">
        <v>2636</v>
      </c>
      <c r="D21" s="7" t="s">
        <v>2637</v>
      </c>
      <c r="E21" s="7" t="s">
        <v>2638</v>
      </c>
      <c r="F21" s="7" t="s">
        <v>2639</v>
      </c>
      <c r="G21" s="7" t="s">
        <v>2640</v>
      </c>
      <c r="H21" s="8">
        <v>2023</v>
      </c>
      <c r="I21" s="8" t="s">
        <v>2522</v>
      </c>
      <c r="J21" s="7" t="s">
        <v>2523</v>
      </c>
      <c r="K21" s="7" t="s">
        <v>2535</v>
      </c>
      <c r="L21" s="8" t="s">
        <v>2536</v>
      </c>
      <c r="M21" s="8">
        <v>3</v>
      </c>
      <c r="N21" s="7" t="s">
        <v>2641</v>
      </c>
      <c r="O21" s="7" t="s">
        <v>2608</v>
      </c>
      <c r="P21" s="7">
        <v>2023</v>
      </c>
      <c r="Q21" s="7">
        <v>30</v>
      </c>
      <c r="R21" s="7" t="s">
        <v>2527</v>
      </c>
      <c r="S21" s="7" t="s">
        <v>2527</v>
      </c>
      <c r="T21" s="7" t="s">
        <v>2527</v>
      </c>
      <c r="U21" s="7" t="str">
        <f>HYPERLINK("http://dx.doi.org/10.1051/parasite/2023030","http://dx.doi.org/10.1051/parasite/2023030")</f>
        <v>http://dx.doi.org/10.1051/parasite/2023030</v>
      </c>
      <c r="V21" s="7" t="s">
        <v>2528</v>
      </c>
      <c r="W21" s="7" t="s">
        <v>2529</v>
      </c>
    </row>
    <row r="22" spans="1:23" ht="20" customHeight="1" x14ac:dyDescent="0.15">
      <c r="A22" s="7">
        <v>19</v>
      </c>
      <c r="B22" s="7">
        <v>1019</v>
      </c>
      <c r="C22" s="7" t="s">
        <v>2642</v>
      </c>
      <c r="D22" s="7" t="s">
        <v>2643</v>
      </c>
      <c r="E22" s="7" t="s">
        <v>2644</v>
      </c>
      <c r="F22" s="7" t="s">
        <v>2645</v>
      </c>
      <c r="G22" s="7" t="s">
        <v>2646</v>
      </c>
      <c r="H22" s="8">
        <v>2023</v>
      </c>
      <c r="I22" s="8" t="s">
        <v>2522</v>
      </c>
      <c r="J22" s="7" t="s">
        <v>2523</v>
      </c>
      <c r="K22" s="7" t="s">
        <v>2535</v>
      </c>
      <c r="L22" s="8" t="s">
        <v>2551</v>
      </c>
      <c r="N22" s="7" t="s">
        <v>2551</v>
      </c>
      <c r="O22" s="7" t="s">
        <v>2559</v>
      </c>
      <c r="P22" s="7">
        <v>2023</v>
      </c>
      <c r="Q22" s="7">
        <v>122</v>
      </c>
      <c r="R22" s="7">
        <v>11</v>
      </c>
      <c r="S22" s="7">
        <v>2609</v>
      </c>
      <c r="T22" s="7">
        <v>2620</v>
      </c>
      <c r="U22" s="7" t="str">
        <f>HYPERLINK("http://dx.doi.org/10.1007/s00436-023-07959-4","http://dx.doi.org/10.1007/s00436-023-07959-4")</f>
        <v>http://dx.doi.org/10.1007/s00436-023-07959-4</v>
      </c>
      <c r="V22" s="7" t="s">
        <v>2528</v>
      </c>
      <c r="W22" s="7" t="s">
        <v>2529</v>
      </c>
    </row>
    <row r="23" spans="1:23" ht="20" customHeight="1" x14ac:dyDescent="0.15">
      <c r="A23" s="7">
        <v>20</v>
      </c>
      <c r="B23" s="7">
        <v>1020</v>
      </c>
      <c r="C23" s="7" t="s">
        <v>2647</v>
      </c>
      <c r="D23" s="7" t="s">
        <v>2648</v>
      </c>
      <c r="E23" s="7" t="s">
        <v>2649</v>
      </c>
      <c r="F23" s="7" t="s">
        <v>2650</v>
      </c>
      <c r="G23" s="7" t="s">
        <v>2651</v>
      </c>
      <c r="H23" s="8">
        <v>2023</v>
      </c>
      <c r="I23" s="8" t="s">
        <v>2522</v>
      </c>
      <c r="J23" s="7" t="s">
        <v>2523</v>
      </c>
      <c r="K23" s="7" t="s">
        <v>2535</v>
      </c>
      <c r="L23" s="8" t="s">
        <v>2551</v>
      </c>
      <c r="N23" s="7" t="s">
        <v>2551</v>
      </c>
      <c r="O23" s="7" t="s">
        <v>2652</v>
      </c>
      <c r="P23" s="7">
        <v>2023</v>
      </c>
      <c r="Q23" s="7">
        <v>97</v>
      </c>
      <c r="R23" s="7" t="s">
        <v>2527</v>
      </c>
      <c r="S23" s="7" t="s">
        <v>2527</v>
      </c>
      <c r="T23" s="7" t="s">
        <v>2527</v>
      </c>
      <c r="U23" s="7" t="str">
        <f>HYPERLINK("http://dx.doi.org/10.1017/S0022149X23000500","http://dx.doi.org/10.1017/S0022149X23000500")</f>
        <v>http://dx.doi.org/10.1017/S0022149X23000500</v>
      </c>
      <c r="V23" s="7" t="s">
        <v>2528</v>
      </c>
      <c r="W23" s="7" t="s">
        <v>2529</v>
      </c>
    </row>
    <row r="24" spans="1:23" ht="20" customHeight="1" x14ac:dyDescent="0.15">
      <c r="A24" s="7">
        <v>21</v>
      </c>
      <c r="B24" s="7">
        <v>1021</v>
      </c>
      <c r="C24" s="7" t="s">
        <v>2653</v>
      </c>
      <c r="D24" s="7" t="s">
        <v>2654</v>
      </c>
      <c r="E24" s="7" t="s">
        <v>2655</v>
      </c>
      <c r="F24" s="7" t="s">
        <v>2656</v>
      </c>
      <c r="G24" s="7" t="s">
        <v>2657</v>
      </c>
      <c r="H24" s="8">
        <v>2023</v>
      </c>
      <c r="I24" s="8" t="s">
        <v>2522</v>
      </c>
      <c r="J24" s="7" t="s">
        <v>2523</v>
      </c>
      <c r="K24" s="7" t="s">
        <v>2535</v>
      </c>
      <c r="L24" s="8" t="s">
        <v>2536</v>
      </c>
      <c r="M24" s="8">
        <v>4</v>
      </c>
      <c r="N24" s="7" t="s">
        <v>2658</v>
      </c>
      <c r="O24" s="7" t="s">
        <v>2559</v>
      </c>
      <c r="P24" s="7">
        <v>2023</v>
      </c>
      <c r="Q24" s="7" t="s">
        <v>2527</v>
      </c>
      <c r="R24" s="7" t="s">
        <v>2527</v>
      </c>
      <c r="S24" s="7" t="s">
        <v>2527</v>
      </c>
      <c r="T24" s="7" t="s">
        <v>2527</v>
      </c>
      <c r="U24" s="7" t="str">
        <f>HYPERLINK("http://dx.doi.org/10.1007/s00436-023-07930-3","http://dx.doi.org/10.1007/s00436-023-07930-3")</f>
        <v>http://dx.doi.org/10.1007/s00436-023-07930-3</v>
      </c>
      <c r="V24" s="7" t="s">
        <v>2528</v>
      </c>
      <c r="W24" s="7" t="s">
        <v>2635</v>
      </c>
    </row>
    <row r="25" spans="1:23" ht="20" customHeight="1" x14ac:dyDescent="0.15">
      <c r="A25" s="7">
        <v>22</v>
      </c>
      <c r="B25" s="7">
        <v>1022</v>
      </c>
      <c r="C25" s="7" t="s">
        <v>2659</v>
      </c>
      <c r="D25" s="7" t="s">
        <v>2660</v>
      </c>
      <c r="E25" s="7" t="s">
        <v>2661</v>
      </c>
      <c r="F25" s="7" t="s">
        <v>2662</v>
      </c>
      <c r="G25" s="7" t="s">
        <v>2663</v>
      </c>
      <c r="H25" s="8">
        <v>2023</v>
      </c>
      <c r="I25" s="8" t="s">
        <v>2522</v>
      </c>
      <c r="J25" s="7" t="s">
        <v>2523</v>
      </c>
      <c r="K25" s="7" t="s">
        <v>2535</v>
      </c>
      <c r="L25" s="8" t="s">
        <v>2536</v>
      </c>
      <c r="M25" s="8">
        <v>3</v>
      </c>
      <c r="N25" s="7" t="s">
        <v>2641</v>
      </c>
      <c r="O25" s="7" t="s">
        <v>2664</v>
      </c>
      <c r="P25" s="7">
        <v>2023</v>
      </c>
      <c r="Q25" s="7">
        <v>97</v>
      </c>
      <c r="R25" s="7" t="s">
        <v>2527</v>
      </c>
      <c r="S25" s="7" t="s">
        <v>2527</v>
      </c>
      <c r="T25" s="7" t="s">
        <v>2527</v>
      </c>
      <c r="U25" s="7" t="str">
        <f>HYPERLINK("http://dx.doi.org/10.1016/j.parint.2023.102776","http://dx.doi.org/10.1016/j.parint.2023.102776")</f>
        <v>http://dx.doi.org/10.1016/j.parint.2023.102776</v>
      </c>
      <c r="V25" s="7" t="s">
        <v>2528</v>
      </c>
      <c r="W25" s="7" t="s">
        <v>2529</v>
      </c>
    </row>
    <row r="26" spans="1:23" ht="20" customHeight="1" x14ac:dyDescent="0.15">
      <c r="A26" s="7">
        <v>23</v>
      </c>
      <c r="B26" s="7">
        <v>1023</v>
      </c>
      <c r="C26" s="7" t="s">
        <v>2665</v>
      </c>
      <c r="D26" s="7" t="s">
        <v>2666</v>
      </c>
      <c r="E26" s="7" t="s">
        <v>2667</v>
      </c>
      <c r="F26" s="7" t="s">
        <v>2668</v>
      </c>
      <c r="G26" s="7" t="s">
        <v>2669</v>
      </c>
      <c r="H26" s="8">
        <v>2023</v>
      </c>
      <c r="I26" s="8" t="s">
        <v>2522</v>
      </c>
      <c r="J26" s="7" t="s">
        <v>2523</v>
      </c>
      <c r="K26" s="7" t="s">
        <v>2535</v>
      </c>
      <c r="L26" s="8" t="s">
        <v>2536</v>
      </c>
      <c r="M26" s="8">
        <v>3</v>
      </c>
      <c r="N26" s="7" t="s">
        <v>2670</v>
      </c>
      <c r="O26" s="7" t="s">
        <v>2671</v>
      </c>
      <c r="P26" s="7">
        <v>2023</v>
      </c>
      <c r="Q26" s="7">
        <v>109</v>
      </c>
      <c r="R26" s="7">
        <v>4</v>
      </c>
      <c r="S26" s="7">
        <v>349</v>
      </c>
      <c r="T26" s="7">
        <v>356</v>
      </c>
      <c r="U26" s="7" t="str">
        <f>HYPERLINK("http://dx.doi.org/10.1645/23-10","http://dx.doi.org/10.1645/23-10")</f>
        <v>http://dx.doi.org/10.1645/23-10</v>
      </c>
      <c r="V26" s="7" t="s">
        <v>2528</v>
      </c>
      <c r="W26" s="7" t="s">
        <v>2529</v>
      </c>
    </row>
    <row r="27" spans="1:23" ht="20" customHeight="1" x14ac:dyDescent="0.15">
      <c r="A27" s="7">
        <v>24</v>
      </c>
      <c r="B27" s="7">
        <v>1024</v>
      </c>
      <c r="C27" s="7" t="s">
        <v>2672</v>
      </c>
      <c r="D27" s="7" t="s">
        <v>2673</v>
      </c>
      <c r="E27" s="7" t="s">
        <v>2674</v>
      </c>
      <c r="F27" s="7" t="s">
        <v>2675</v>
      </c>
      <c r="G27" s="7" t="s">
        <v>2676</v>
      </c>
      <c r="H27" s="8">
        <v>2023</v>
      </c>
      <c r="I27" s="8" t="s">
        <v>2522</v>
      </c>
      <c r="J27" s="7" t="s">
        <v>2523</v>
      </c>
      <c r="K27" s="7" t="s">
        <v>2535</v>
      </c>
      <c r="L27" s="8" t="s">
        <v>2536</v>
      </c>
      <c r="M27" s="8">
        <v>2</v>
      </c>
      <c r="N27" s="7" t="s">
        <v>2633</v>
      </c>
      <c r="O27" s="7" t="s">
        <v>2677</v>
      </c>
      <c r="P27" s="7">
        <v>2023</v>
      </c>
      <c r="Q27" s="7">
        <v>101</v>
      </c>
      <c r="R27" s="7">
        <v>7</v>
      </c>
      <c r="S27" s="7">
        <v>560</v>
      </c>
      <c r="T27" s="7">
        <v>568</v>
      </c>
      <c r="U27" s="7" t="str">
        <f>HYPERLINK("http://dx.doi.org/10.1139/cjz-2022-0210","http://dx.doi.org/10.1139/cjz-2022-0210")</f>
        <v>http://dx.doi.org/10.1139/cjz-2022-0210</v>
      </c>
      <c r="V27" s="7" t="s">
        <v>2528</v>
      </c>
      <c r="W27" s="7" t="s">
        <v>2529</v>
      </c>
    </row>
    <row r="28" spans="1:23" ht="20" customHeight="1" x14ac:dyDescent="0.15">
      <c r="A28" s="7">
        <v>25</v>
      </c>
      <c r="B28" s="7">
        <v>1025</v>
      </c>
      <c r="C28" s="7" t="s">
        <v>2678</v>
      </c>
      <c r="D28" s="7" t="s">
        <v>2679</v>
      </c>
      <c r="E28" s="7" t="s">
        <v>2680</v>
      </c>
      <c r="F28" s="7" t="s">
        <v>2681</v>
      </c>
      <c r="G28" s="7" t="s">
        <v>2682</v>
      </c>
      <c r="H28" s="8">
        <v>2023</v>
      </c>
      <c r="I28" s="8" t="s">
        <v>2522</v>
      </c>
      <c r="J28" s="7" t="s">
        <v>2523</v>
      </c>
      <c r="K28" s="7" t="s">
        <v>2535</v>
      </c>
      <c r="L28" s="8" t="s">
        <v>2536</v>
      </c>
      <c r="M28" s="8">
        <v>1</v>
      </c>
      <c r="N28" s="7" t="s">
        <v>2582</v>
      </c>
      <c r="O28" s="7" t="s">
        <v>2683</v>
      </c>
      <c r="P28" s="7">
        <v>2023</v>
      </c>
      <c r="Q28" s="7">
        <v>15</v>
      </c>
      <c r="R28" s="7">
        <v>7</v>
      </c>
      <c r="S28" s="7" t="s">
        <v>2527</v>
      </c>
      <c r="T28" s="7" t="s">
        <v>2527</v>
      </c>
      <c r="U28" s="7" t="str">
        <f>HYPERLINK("http://dx.doi.org/10.3390/d15070840","http://dx.doi.org/10.3390/d15070840")</f>
        <v>http://dx.doi.org/10.3390/d15070840</v>
      </c>
      <c r="V28" s="7" t="s">
        <v>2528</v>
      </c>
      <c r="W28" s="7" t="s">
        <v>2529</v>
      </c>
    </row>
    <row r="29" spans="1:23" ht="20" customHeight="1" x14ac:dyDescent="0.15">
      <c r="A29" s="7">
        <v>26</v>
      </c>
      <c r="B29" s="7">
        <v>1026</v>
      </c>
      <c r="C29" s="7" t="s">
        <v>2684</v>
      </c>
      <c r="D29" s="7" t="s">
        <v>2685</v>
      </c>
      <c r="E29" s="7" t="s">
        <v>2686</v>
      </c>
      <c r="F29" s="7" t="s">
        <v>2687</v>
      </c>
      <c r="G29" s="7" t="s">
        <v>2688</v>
      </c>
      <c r="H29" s="8">
        <v>2023</v>
      </c>
      <c r="I29" s="8" t="s">
        <v>2522</v>
      </c>
      <c r="J29" s="7" t="s">
        <v>2523</v>
      </c>
      <c r="K29" s="7" t="s">
        <v>2535</v>
      </c>
      <c r="L29" s="8" t="s">
        <v>2536</v>
      </c>
      <c r="M29" s="8">
        <v>1</v>
      </c>
      <c r="N29" s="7" t="s">
        <v>2621</v>
      </c>
      <c r="O29" s="7" t="s">
        <v>2671</v>
      </c>
      <c r="P29" s="7">
        <v>2023</v>
      </c>
      <c r="Q29" s="7">
        <v>109</v>
      </c>
      <c r="R29" s="7">
        <v>4</v>
      </c>
      <c r="S29" s="7">
        <v>296</v>
      </c>
      <c r="T29" s="7">
        <v>321</v>
      </c>
      <c r="U29" s="9" t="str">
        <f>HYPERLINK("http://dx.doi.org/10.1645/23-14","http://dx.doi.org/10.1645/23-14")</f>
        <v>http://dx.doi.org/10.1645/23-14</v>
      </c>
      <c r="V29" s="7" t="s">
        <v>2528</v>
      </c>
      <c r="W29" s="7" t="s">
        <v>2529</v>
      </c>
    </row>
    <row r="30" spans="1:23" ht="20" customHeight="1" x14ac:dyDescent="0.15">
      <c r="A30" s="7">
        <v>27</v>
      </c>
      <c r="B30" s="7">
        <v>1027</v>
      </c>
      <c r="C30" s="7" t="s">
        <v>2689</v>
      </c>
      <c r="D30" s="7" t="s">
        <v>2690</v>
      </c>
      <c r="E30" s="7" t="s">
        <v>2691</v>
      </c>
      <c r="F30" s="7" t="s">
        <v>2692</v>
      </c>
      <c r="G30" s="7" t="s">
        <v>2693</v>
      </c>
      <c r="H30" s="8">
        <v>2023</v>
      </c>
      <c r="I30" s="8" t="s">
        <v>2522</v>
      </c>
      <c r="J30" s="7" t="s">
        <v>2523</v>
      </c>
      <c r="K30" s="7" t="s">
        <v>2694</v>
      </c>
      <c r="L30" s="8" t="s">
        <v>2536</v>
      </c>
      <c r="M30" s="8">
        <v>1</v>
      </c>
      <c r="N30" s="7" t="s">
        <v>2621</v>
      </c>
      <c r="O30" s="7" t="s">
        <v>2671</v>
      </c>
      <c r="P30" s="7">
        <v>2023</v>
      </c>
      <c r="Q30" s="7">
        <v>109</v>
      </c>
      <c r="R30" s="7">
        <v>4</v>
      </c>
      <c r="S30" s="7">
        <v>401</v>
      </c>
      <c r="T30" s="7">
        <v>418</v>
      </c>
      <c r="U30" s="7" t="str">
        <f>HYPERLINK("http://dx.doi.org/10.1645/23-13","http://dx.doi.org/10.1645/23-13")</f>
        <v>http://dx.doi.org/10.1645/23-13</v>
      </c>
      <c r="V30" s="7" t="s">
        <v>2528</v>
      </c>
      <c r="W30" s="7" t="s">
        <v>2529</v>
      </c>
    </row>
    <row r="31" spans="1:23" ht="20" customHeight="1" x14ac:dyDescent="0.15">
      <c r="A31" s="7">
        <v>28</v>
      </c>
      <c r="B31" s="7">
        <v>1029</v>
      </c>
      <c r="C31" s="7" t="s">
        <v>2695</v>
      </c>
      <c r="D31" s="7" t="s">
        <v>2696</v>
      </c>
      <c r="E31" s="7" t="s">
        <v>2697</v>
      </c>
      <c r="F31" s="7" t="s">
        <v>2698</v>
      </c>
      <c r="G31" s="7" t="s">
        <v>2699</v>
      </c>
      <c r="H31" s="8">
        <v>2023</v>
      </c>
      <c r="I31" s="8" t="s">
        <v>2522</v>
      </c>
      <c r="J31" s="7" t="s">
        <v>2523</v>
      </c>
      <c r="K31" s="7" t="s">
        <v>2535</v>
      </c>
      <c r="L31" s="8" t="s">
        <v>2536</v>
      </c>
      <c r="M31" s="8">
        <v>2</v>
      </c>
      <c r="N31" s="7" t="s">
        <v>2633</v>
      </c>
      <c r="O31" s="7" t="s">
        <v>2559</v>
      </c>
      <c r="P31" s="7">
        <v>2023</v>
      </c>
      <c r="Q31" s="7">
        <v>122</v>
      </c>
      <c r="R31" s="7">
        <v>8</v>
      </c>
      <c r="S31" s="7">
        <v>1923</v>
      </c>
      <c r="T31" s="7">
        <v>1933</v>
      </c>
      <c r="U31" s="7" t="str">
        <f>HYPERLINK("http://dx.doi.org/10.1007/s00436-023-07893-5","http://dx.doi.org/10.1007/s00436-023-07893-5")</f>
        <v>http://dx.doi.org/10.1007/s00436-023-07893-5</v>
      </c>
      <c r="V31" s="7" t="s">
        <v>2528</v>
      </c>
      <c r="W31" s="7" t="s">
        <v>2529</v>
      </c>
    </row>
    <row r="32" spans="1:23" ht="20" customHeight="1" x14ac:dyDescent="0.15">
      <c r="A32" s="7">
        <v>29</v>
      </c>
      <c r="B32" s="7">
        <v>1030</v>
      </c>
      <c r="C32" s="7" t="s">
        <v>2700</v>
      </c>
      <c r="D32" s="7" t="s">
        <v>2673</v>
      </c>
      <c r="E32" s="7" t="s">
        <v>2674</v>
      </c>
      <c r="F32" s="7" t="s">
        <v>2701</v>
      </c>
      <c r="G32" s="7" t="s">
        <v>2676</v>
      </c>
      <c r="H32" s="8">
        <v>2023</v>
      </c>
      <c r="I32" s="8" t="s">
        <v>2702</v>
      </c>
      <c r="J32" s="7" t="s">
        <v>2523</v>
      </c>
      <c r="O32" s="7" t="s">
        <v>2677</v>
      </c>
      <c r="P32" s="7">
        <v>2023</v>
      </c>
      <c r="Q32" s="7" t="s">
        <v>2527</v>
      </c>
      <c r="R32" s="7" t="s">
        <v>2527</v>
      </c>
      <c r="S32" s="7" t="s">
        <v>2527</v>
      </c>
      <c r="T32" s="7" t="s">
        <v>2527</v>
      </c>
      <c r="U32" s="7" t="str">
        <f>HYPERLINK("http://dx.doi.org/10.1139/cjz-2022-02101","http://dx.doi.org/10.1139/cjz-2022-02101")</f>
        <v>http://dx.doi.org/10.1139/cjz-2022-02101</v>
      </c>
      <c r="V32" s="7" t="s">
        <v>2528</v>
      </c>
      <c r="W32" s="7" t="s">
        <v>2635</v>
      </c>
    </row>
    <row r="33" spans="1:23" ht="20" customHeight="1" x14ac:dyDescent="0.15">
      <c r="A33" s="7">
        <v>30</v>
      </c>
      <c r="B33" s="7">
        <v>1031</v>
      </c>
      <c r="C33" s="7" t="s">
        <v>2703</v>
      </c>
      <c r="D33" s="7" t="s">
        <v>2704</v>
      </c>
      <c r="E33" s="7" t="s">
        <v>2705</v>
      </c>
      <c r="F33" s="7" t="s">
        <v>2706</v>
      </c>
      <c r="G33" s="7" t="s">
        <v>2707</v>
      </c>
      <c r="H33" s="8">
        <v>2023</v>
      </c>
      <c r="I33" s="8" t="s">
        <v>2522</v>
      </c>
      <c r="J33" s="7" t="s">
        <v>2523</v>
      </c>
      <c r="K33" s="7" t="s">
        <v>2708</v>
      </c>
      <c r="L33" s="8" t="s">
        <v>2536</v>
      </c>
      <c r="M33" s="8">
        <v>3</v>
      </c>
      <c r="N33" s="7" t="s">
        <v>2709</v>
      </c>
      <c r="O33" s="7" t="s">
        <v>2710</v>
      </c>
      <c r="P33" s="7">
        <v>2023</v>
      </c>
      <c r="Q33" s="7">
        <v>46</v>
      </c>
      <c r="R33" s="7">
        <v>8</v>
      </c>
      <c r="S33" s="7">
        <v>737</v>
      </c>
      <c r="T33" s="7">
        <v>748</v>
      </c>
      <c r="U33" s="7" t="str">
        <f>HYPERLINK("http://dx.doi.org/10.1007/s00300-023-03158-0","http://dx.doi.org/10.1007/s00300-023-03158-0")</f>
        <v>http://dx.doi.org/10.1007/s00300-023-03158-0</v>
      </c>
      <c r="V33" s="7" t="s">
        <v>2528</v>
      </c>
      <c r="W33" s="7" t="s">
        <v>2529</v>
      </c>
    </row>
    <row r="34" spans="1:23" ht="20" customHeight="1" x14ac:dyDescent="0.15">
      <c r="A34" s="7">
        <v>31</v>
      </c>
      <c r="B34" s="7">
        <v>1033</v>
      </c>
      <c r="C34" s="7" t="s">
        <v>2711</v>
      </c>
      <c r="D34" s="7" t="s">
        <v>2712</v>
      </c>
      <c r="E34" s="7" t="s">
        <v>2713</v>
      </c>
      <c r="F34" s="7" t="s">
        <v>2714</v>
      </c>
      <c r="G34" s="7" t="s">
        <v>2715</v>
      </c>
      <c r="H34" s="8">
        <v>2023</v>
      </c>
      <c r="I34" s="8" t="s">
        <v>2522</v>
      </c>
      <c r="J34" s="7" t="s">
        <v>2523</v>
      </c>
      <c r="K34" s="7" t="s">
        <v>2535</v>
      </c>
      <c r="L34" s="8" t="s">
        <v>2536</v>
      </c>
      <c r="M34" s="8">
        <v>3</v>
      </c>
      <c r="N34" s="7" t="s">
        <v>2641</v>
      </c>
      <c r="O34" s="7" t="s">
        <v>2716</v>
      </c>
      <c r="P34" s="7">
        <v>2023</v>
      </c>
      <c r="Q34" s="7">
        <v>53</v>
      </c>
      <c r="R34" s="7">
        <v>7</v>
      </c>
      <c r="S34" s="7">
        <v>363</v>
      </c>
      <c r="T34" s="7">
        <v>380</v>
      </c>
      <c r="U34" s="7" t="str">
        <f>HYPERLINK("http://dx.doi.org/10.1016/j.ijpara.2023.03.005","http://dx.doi.org/10.1016/j.ijpara.2023.03.005")</f>
        <v>http://dx.doi.org/10.1016/j.ijpara.2023.03.005</v>
      </c>
      <c r="V34" s="7" t="s">
        <v>2528</v>
      </c>
      <c r="W34" s="7" t="s">
        <v>2529</v>
      </c>
    </row>
    <row r="35" spans="1:23" ht="20" customHeight="1" x14ac:dyDescent="0.15">
      <c r="A35" s="7">
        <v>32</v>
      </c>
      <c r="B35" s="7">
        <v>1034</v>
      </c>
      <c r="C35" s="7" t="s">
        <v>2717</v>
      </c>
      <c r="D35" s="7" t="s">
        <v>2718</v>
      </c>
      <c r="E35" s="7" t="s">
        <v>2719</v>
      </c>
      <c r="F35" s="7" t="s">
        <v>2720</v>
      </c>
      <c r="G35" s="7" t="s">
        <v>2721</v>
      </c>
      <c r="H35" s="8">
        <v>2023</v>
      </c>
      <c r="I35" s="8" t="s">
        <v>2522</v>
      </c>
      <c r="J35" s="7" t="s">
        <v>2523</v>
      </c>
      <c r="K35" s="7" t="s">
        <v>2535</v>
      </c>
      <c r="L35" s="8" t="s">
        <v>2536</v>
      </c>
      <c r="M35" s="8">
        <v>2</v>
      </c>
      <c r="N35" s="7" t="s">
        <v>2600</v>
      </c>
      <c r="O35" s="7" t="s">
        <v>2559</v>
      </c>
      <c r="P35" s="7">
        <v>2023</v>
      </c>
      <c r="Q35" s="7">
        <v>122</v>
      </c>
      <c r="R35" s="7">
        <v>7</v>
      </c>
      <c r="S35" s="7">
        <v>1475</v>
      </c>
      <c r="T35" s="7">
        <v>1488</v>
      </c>
      <c r="U35" s="7" t="str">
        <f>HYPERLINK("http://dx.doi.org/10.1007/s00436-023-07845-z","http://dx.doi.org/10.1007/s00436-023-07845-z")</f>
        <v>http://dx.doi.org/10.1007/s00436-023-07845-z</v>
      </c>
      <c r="V35" s="7" t="s">
        <v>2528</v>
      </c>
      <c r="W35" s="7" t="s">
        <v>2529</v>
      </c>
    </row>
    <row r="36" spans="1:23" ht="20" customHeight="1" x14ac:dyDescent="0.15">
      <c r="A36" s="7">
        <v>33</v>
      </c>
      <c r="B36" s="7">
        <v>1038</v>
      </c>
      <c r="C36" s="7" t="s">
        <v>2722</v>
      </c>
      <c r="D36" s="7" t="s">
        <v>2723</v>
      </c>
      <c r="E36" s="7" t="s">
        <v>2724</v>
      </c>
      <c r="F36" s="7" t="s">
        <v>2725</v>
      </c>
      <c r="G36" s="7" t="s">
        <v>2726</v>
      </c>
      <c r="H36" s="8">
        <v>2023</v>
      </c>
      <c r="I36" s="8" t="s">
        <v>2522</v>
      </c>
      <c r="J36" s="7" t="s">
        <v>2523</v>
      </c>
      <c r="K36" s="7" t="s">
        <v>2708</v>
      </c>
      <c r="L36" s="8" t="s">
        <v>2536</v>
      </c>
      <c r="M36" s="8">
        <v>3</v>
      </c>
      <c r="N36" s="7" t="s">
        <v>2641</v>
      </c>
      <c r="O36" s="7" t="s">
        <v>2716</v>
      </c>
      <c r="P36" s="7">
        <v>2023</v>
      </c>
      <c r="Q36" s="7">
        <v>53</v>
      </c>
      <c r="R36" s="7">
        <v>1</v>
      </c>
      <c r="S36" s="7">
        <v>13</v>
      </c>
      <c r="T36" s="7">
        <v>25</v>
      </c>
      <c r="U36" s="7" t="str">
        <f>HYPERLINK("http://dx.doi.org/10.1016/j.ijpara.2022.09.007","http://dx.doi.org/10.1016/j.ijpara.2022.09.007")</f>
        <v>http://dx.doi.org/10.1016/j.ijpara.2022.09.007</v>
      </c>
      <c r="V36" s="7" t="s">
        <v>2528</v>
      </c>
      <c r="W36" s="7" t="s">
        <v>2529</v>
      </c>
    </row>
    <row r="37" spans="1:23" ht="20" customHeight="1" x14ac:dyDescent="0.15">
      <c r="A37" s="7">
        <v>34</v>
      </c>
      <c r="B37" s="7">
        <v>1039</v>
      </c>
      <c r="C37" s="7" t="s">
        <v>2727</v>
      </c>
      <c r="D37" s="7" t="s">
        <v>2728</v>
      </c>
      <c r="E37" s="7" t="s">
        <v>2729</v>
      </c>
      <c r="F37" s="7" t="s">
        <v>2730</v>
      </c>
      <c r="G37" s="7" t="s">
        <v>2731</v>
      </c>
      <c r="H37" s="8">
        <v>2023</v>
      </c>
      <c r="I37" s="8" t="s">
        <v>2522</v>
      </c>
      <c r="J37" s="7" t="s">
        <v>2523</v>
      </c>
      <c r="K37" s="7" t="s">
        <v>2535</v>
      </c>
      <c r="L37" s="8" t="s">
        <v>2536</v>
      </c>
      <c r="M37" s="8">
        <v>4</v>
      </c>
      <c r="N37" s="7" t="s">
        <v>2732</v>
      </c>
      <c r="O37" s="7" t="s">
        <v>2733</v>
      </c>
      <c r="P37" s="7">
        <v>2023</v>
      </c>
      <c r="Q37" s="7">
        <v>389</v>
      </c>
      <c r="R37" s="7" t="s">
        <v>2527</v>
      </c>
      <c r="S37" s="7" t="s">
        <v>2527</v>
      </c>
      <c r="T37" s="7" t="s">
        <v>2527</v>
      </c>
      <c r="U37" s="7" t="str">
        <f>HYPERLINK("http://dx.doi.org/10.1016/j.ijfoodmicro.2023.110103","http://dx.doi.org/10.1016/j.ijfoodmicro.2023.110103")</f>
        <v>http://dx.doi.org/10.1016/j.ijfoodmicro.2023.110103</v>
      </c>
      <c r="V37" s="7" t="s">
        <v>2528</v>
      </c>
      <c r="W37" s="7" t="s">
        <v>2529</v>
      </c>
    </row>
    <row r="38" spans="1:23" ht="20" customHeight="1" x14ac:dyDescent="0.15">
      <c r="A38" s="7">
        <v>35</v>
      </c>
      <c r="B38" s="7">
        <v>1040</v>
      </c>
      <c r="C38" s="7" t="s">
        <v>2734</v>
      </c>
      <c r="D38" s="7" t="s">
        <v>2735</v>
      </c>
      <c r="E38" s="7" t="s">
        <v>2736</v>
      </c>
      <c r="F38" s="7" t="s">
        <v>2737</v>
      </c>
      <c r="G38" s="7" t="s">
        <v>2738</v>
      </c>
      <c r="H38" s="8">
        <v>2023</v>
      </c>
      <c r="I38" s="8" t="s">
        <v>2522</v>
      </c>
      <c r="J38" s="7" t="s">
        <v>2523</v>
      </c>
      <c r="K38" s="7" t="s">
        <v>2535</v>
      </c>
      <c r="L38" s="8" t="s">
        <v>2536</v>
      </c>
      <c r="M38" s="8">
        <v>3</v>
      </c>
      <c r="N38" s="7" t="s">
        <v>2641</v>
      </c>
      <c r="O38" s="7" t="s">
        <v>2739</v>
      </c>
      <c r="P38" s="7">
        <v>2023</v>
      </c>
      <c r="Q38" s="7">
        <v>68</v>
      </c>
      <c r="R38" s="7">
        <v>1</v>
      </c>
      <c r="S38" s="7">
        <v>282</v>
      </c>
      <c r="T38" s="7">
        <v>287</v>
      </c>
      <c r="U38" s="7" t="str">
        <f>HYPERLINK("http://dx.doi.org/10.1007/s11686-023-00660-7","http://dx.doi.org/10.1007/s11686-023-00660-7")</f>
        <v>http://dx.doi.org/10.1007/s11686-023-00660-7</v>
      </c>
      <c r="V38" s="7" t="s">
        <v>2528</v>
      </c>
      <c r="W38" s="7" t="s">
        <v>2529</v>
      </c>
    </row>
    <row r="39" spans="1:23" ht="20" customHeight="1" x14ac:dyDescent="0.15">
      <c r="A39" s="7">
        <v>36</v>
      </c>
      <c r="B39" s="7">
        <v>1043</v>
      </c>
      <c r="C39" s="7" t="s">
        <v>2740</v>
      </c>
      <c r="D39" s="7" t="s">
        <v>2741</v>
      </c>
      <c r="E39" s="7" t="s">
        <v>2742</v>
      </c>
      <c r="F39" s="7" t="s">
        <v>2743</v>
      </c>
      <c r="G39" s="7" t="s">
        <v>2744</v>
      </c>
      <c r="H39" s="8">
        <v>2023</v>
      </c>
      <c r="I39" s="8" t="s">
        <v>2522</v>
      </c>
      <c r="J39" s="7" t="s">
        <v>2523</v>
      </c>
      <c r="K39" s="7" t="s">
        <v>2535</v>
      </c>
      <c r="L39" s="8" t="s">
        <v>2536</v>
      </c>
      <c r="M39" s="8">
        <v>2</v>
      </c>
      <c r="N39" s="7" t="s">
        <v>2745</v>
      </c>
      <c r="O39" s="7" t="s">
        <v>2746</v>
      </c>
      <c r="P39" s="7">
        <v>2023</v>
      </c>
      <c r="Q39" s="7">
        <v>31</v>
      </c>
      <c r="R39" s="7">
        <v>1</v>
      </c>
      <c r="S39" s="7">
        <v>3</v>
      </c>
      <c r="T39" s="7">
        <v>9</v>
      </c>
      <c r="U39" s="7" t="str">
        <f>HYPERLINK("http://dx.doi.org/10.15421/012301","http://dx.doi.org/10.15421/012301")</f>
        <v>http://dx.doi.org/10.15421/012301</v>
      </c>
      <c r="V39" s="7" t="s">
        <v>2528</v>
      </c>
      <c r="W39" s="7" t="s">
        <v>2529</v>
      </c>
    </row>
    <row r="40" spans="1:23" ht="20" customHeight="1" x14ac:dyDescent="0.15">
      <c r="A40" s="7">
        <v>37</v>
      </c>
      <c r="B40" s="7">
        <v>1044</v>
      </c>
      <c r="C40" s="7" t="s">
        <v>2747</v>
      </c>
      <c r="D40" s="7" t="s">
        <v>2748</v>
      </c>
      <c r="E40" s="7" t="s">
        <v>2749</v>
      </c>
      <c r="F40" s="7" t="s">
        <v>2750</v>
      </c>
      <c r="G40" s="7" t="s">
        <v>2751</v>
      </c>
      <c r="H40" s="8">
        <v>2023</v>
      </c>
      <c r="I40" s="8" t="s">
        <v>2522</v>
      </c>
      <c r="J40" s="7" t="s">
        <v>2523</v>
      </c>
      <c r="K40" s="7" t="s">
        <v>2535</v>
      </c>
      <c r="L40" s="8" t="s">
        <v>2536</v>
      </c>
      <c r="M40" s="8">
        <v>1</v>
      </c>
      <c r="N40" s="7" t="s">
        <v>2582</v>
      </c>
      <c r="O40" s="7" t="s">
        <v>2752</v>
      </c>
      <c r="P40" s="7">
        <v>2023</v>
      </c>
      <c r="Q40" s="7">
        <v>23</v>
      </c>
      <c r="R40" s="7">
        <v>1</v>
      </c>
      <c r="S40" s="7" t="s">
        <v>2527</v>
      </c>
      <c r="T40" s="7" t="s">
        <v>2527</v>
      </c>
      <c r="U40" s="7" t="str">
        <f>HYPERLINK("http://dx.doi.org/10.4194/TRJFAS20576","http://dx.doi.org/10.4194/TRJFAS20576")</f>
        <v>http://dx.doi.org/10.4194/TRJFAS20576</v>
      </c>
      <c r="V40" s="7" t="s">
        <v>2528</v>
      </c>
      <c r="W40" s="7" t="s">
        <v>2529</v>
      </c>
    </row>
    <row r="41" spans="1:23" ht="20" customHeight="1" x14ac:dyDescent="0.15">
      <c r="A41" s="7">
        <v>38</v>
      </c>
      <c r="B41" s="7">
        <v>1045</v>
      </c>
      <c r="C41" s="7" t="s">
        <v>2753</v>
      </c>
      <c r="D41" s="7" t="s">
        <v>2754</v>
      </c>
      <c r="E41" s="7" t="s">
        <v>2755</v>
      </c>
      <c r="F41" s="7" t="s">
        <v>2756</v>
      </c>
      <c r="G41" s="7" t="s">
        <v>2757</v>
      </c>
      <c r="H41" s="8">
        <v>2023</v>
      </c>
      <c r="I41" s="8" t="s">
        <v>2758</v>
      </c>
      <c r="J41" s="7" t="s">
        <v>2523</v>
      </c>
      <c r="O41" s="7" t="s">
        <v>2759</v>
      </c>
      <c r="P41" s="7">
        <v>2023</v>
      </c>
      <c r="Q41" s="7">
        <v>71</v>
      </c>
      <c r="R41" s="7">
        <v>2</v>
      </c>
      <c r="S41" s="7" t="s">
        <v>2527</v>
      </c>
      <c r="T41" s="7" t="s">
        <v>2527</v>
      </c>
      <c r="U41" s="7" t="str">
        <f>HYPERLINK("http://dx.doi.org/10.1071/ZO23038","http://dx.doi.org/10.1071/ZO23038")</f>
        <v>http://dx.doi.org/10.1071/ZO23038</v>
      </c>
      <c r="V41" s="7" t="s">
        <v>2528</v>
      </c>
      <c r="W41" s="7" t="s">
        <v>2529</v>
      </c>
    </row>
    <row r="42" spans="1:23" ht="20" customHeight="1" x14ac:dyDescent="0.15">
      <c r="A42" s="7">
        <v>39</v>
      </c>
      <c r="B42" s="7">
        <v>1046</v>
      </c>
      <c r="C42" s="7" t="s">
        <v>2760</v>
      </c>
      <c r="D42" s="7" t="s">
        <v>2761</v>
      </c>
      <c r="E42" s="7" t="s">
        <v>2762</v>
      </c>
      <c r="F42" s="7" t="s">
        <v>2763</v>
      </c>
      <c r="G42" s="7" t="s">
        <v>2764</v>
      </c>
      <c r="H42" s="8">
        <v>2023</v>
      </c>
      <c r="I42" s="8" t="s">
        <v>2522</v>
      </c>
      <c r="J42" s="7" t="s">
        <v>2523</v>
      </c>
      <c r="K42" s="7" t="s">
        <v>2558</v>
      </c>
      <c r="L42" s="8" t="s">
        <v>2765</v>
      </c>
      <c r="N42" s="7" t="s">
        <v>2766</v>
      </c>
      <c r="O42" s="7" t="s">
        <v>2767</v>
      </c>
      <c r="P42" s="7">
        <v>2023</v>
      </c>
      <c r="Q42" s="7">
        <v>8</v>
      </c>
      <c r="R42" s="7">
        <v>1</v>
      </c>
      <c r="S42" s="7" t="s">
        <v>2527</v>
      </c>
      <c r="T42" s="7" t="s">
        <v>2527</v>
      </c>
      <c r="U42" s="7" t="str">
        <f>HYPERLINK("http://dx.doi.org/10.3390/tropicalmed8010059","http://dx.doi.org/10.3390/tropicalmed8010059")</f>
        <v>http://dx.doi.org/10.3390/tropicalmed8010059</v>
      </c>
      <c r="V42" s="7" t="s">
        <v>2528</v>
      </c>
      <c r="W42" s="7" t="s">
        <v>2529</v>
      </c>
    </row>
    <row r="43" spans="1:23" ht="20" customHeight="1" x14ac:dyDescent="0.15">
      <c r="A43" s="7">
        <v>40</v>
      </c>
      <c r="B43" s="7">
        <v>1047</v>
      </c>
      <c r="C43" s="7" t="s">
        <v>2768</v>
      </c>
      <c r="D43" s="7" t="s">
        <v>2769</v>
      </c>
      <c r="E43" s="7" t="s">
        <v>2770</v>
      </c>
      <c r="F43" s="7" t="s">
        <v>2771</v>
      </c>
      <c r="G43" s="7" t="s">
        <v>2772</v>
      </c>
      <c r="H43" s="8">
        <v>2023</v>
      </c>
      <c r="I43" s="8" t="s">
        <v>2522</v>
      </c>
      <c r="J43" s="7" t="s">
        <v>2523</v>
      </c>
      <c r="K43" s="7" t="s">
        <v>2773</v>
      </c>
      <c r="L43" s="8" t="s">
        <v>2536</v>
      </c>
      <c r="M43" s="8">
        <v>2</v>
      </c>
      <c r="N43" s="7" t="s">
        <v>2633</v>
      </c>
      <c r="O43" s="7" t="s">
        <v>2683</v>
      </c>
      <c r="P43" s="7">
        <v>2023</v>
      </c>
      <c r="Q43" s="7">
        <v>15</v>
      </c>
      <c r="R43" s="7">
        <v>1</v>
      </c>
      <c r="S43" s="7" t="s">
        <v>2527</v>
      </c>
      <c r="T43" s="7" t="s">
        <v>2527</v>
      </c>
      <c r="U43" s="7" t="str">
        <f>HYPERLINK("http://dx.doi.org/10.3390/d15010121","http://dx.doi.org/10.3390/d15010121")</f>
        <v>http://dx.doi.org/10.3390/d15010121</v>
      </c>
      <c r="V43" s="7" t="s">
        <v>2528</v>
      </c>
      <c r="W43" s="7" t="s">
        <v>2529</v>
      </c>
    </row>
    <row r="44" spans="1:23" ht="20" customHeight="1" x14ac:dyDescent="0.15">
      <c r="A44" s="7">
        <v>41</v>
      </c>
      <c r="B44" s="7">
        <v>1049</v>
      </c>
      <c r="C44" s="7" t="s">
        <v>2774</v>
      </c>
      <c r="D44" s="7" t="s">
        <v>2775</v>
      </c>
      <c r="E44" s="7" t="s">
        <v>2776</v>
      </c>
      <c r="F44" s="7" t="s">
        <v>2777</v>
      </c>
      <c r="G44" s="7" t="s">
        <v>2778</v>
      </c>
      <c r="H44" s="8">
        <v>2023</v>
      </c>
      <c r="I44" s="8" t="s">
        <v>2758</v>
      </c>
      <c r="J44" s="7" t="s">
        <v>2523</v>
      </c>
      <c r="K44" s="7" t="s">
        <v>2779</v>
      </c>
      <c r="O44" s="7" t="s">
        <v>2583</v>
      </c>
      <c r="P44" s="7">
        <v>2023</v>
      </c>
      <c r="Q44" s="7">
        <v>150</v>
      </c>
      <c r="R44" s="7">
        <v>3</v>
      </c>
      <c r="S44" s="7">
        <v>230</v>
      </c>
      <c r="T44" s="7">
        <v>239</v>
      </c>
      <c r="U44" s="7" t="str">
        <f>HYPERLINK("http://dx.doi.org/10.1017/S0031182022001597","http://dx.doi.org/10.1017/S0031182022001597")</f>
        <v>http://dx.doi.org/10.1017/S0031182022001597</v>
      </c>
      <c r="V44" s="7" t="s">
        <v>2528</v>
      </c>
      <c r="W44" s="7" t="s">
        <v>2529</v>
      </c>
    </row>
    <row r="45" spans="1:23" ht="20" customHeight="1" x14ac:dyDescent="0.15">
      <c r="A45" s="7">
        <v>42</v>
      </c>
      <c r="B45" s="7">
        <v>1052</v>
      </c>
      <c r="C45" s="7" t="s">
        <v>2780</v>
      </c>
      <c r="D45" s="7" t="s">
        <v>2781</v>
      </c>
      <c r="E45" s="7" t="s">
        <v>2782</v>
      </c>
      <c r="F45" s="7" t="s">
        <v>2783</v>
      </c>
      <c r="G45" s="7" t="s">
        <v>2784</v>
      </c>
      <c r="H45" s="8">
        <v>2023</v>
      </c>
      <c r="I45" s="8" t="s">
        <v>2522</v>
      </c>
      <c r="J45" s="7" t="s">
        <v>2523</v>
      </c>
      <c r="K45" s="7" t="s">
        <v>2708</v>
      </c>
      <c r="L45" s="8" t="s">
        <v>2536</v>
      </c>
      <c r="O45" s="7" t="s">
        <v>2583</v>
      </c>
      <c r="P45" s="7">
        <v>2023</v>
      </c>
      <c r="Q45" s="7">
        <v>150</v>
      </c>
      <c r="R45" s="7">
        <v>1</v>
      </c>
      <c r="S45" s="7">
        <v>55</v>
      </c>
      <c r="T45" s="7">
        <v>77</v>
      </c>
      <c r="U45" s="7" t="str">
        <f>HYPERLINK("http://dx.doi.org/10.1017/S0031182022001500","http://dx.doi.org/10.1017/S0031182022001500")</f>
        <v>http://dx.doi.org/10.1017/S0031182022001500</v>
      </c>
      <c r="V45" s="7" t="s">
        <v>2528</v>
      </c>
      <c r="W45" s="7" t="s">
        <v>2529</v>
      </c>
    </row>
    <row r="46" spans="1:23" ht="20" customHeight="1" x14ac:dyDescent="0.15">
      <c r="A46" s="7">
        <v>43</v>
      </c>
      <c r="B46" s="7">
        <v>1055</v>
      </c>
      <c r="C46" s="7" t="s">
        <v>2785</v>
      </c>
      <c r="D46" s="7" t="s">
        <v>2786</v>
      </c>
      <c r="E46" s="7" t="s">
        <v>2787</v>
      </c>
      <c r="F46" s="7" t="s">
        <v>2788</v>
      </c>
      <c r="G46" s="7" t="s">
        <v>2789</v>
      </c>
      <c r="H46" s="8">
        <v>2023</v>
      </c>
      <c r="I46" s="8" t="s">
        <v>2522</v>
      </c>
      <c r="J46" s="7" t="s">
        <v>2523</v>
      </c>
      <c r="K46" s="7" t="s">
        <v>2535</v>
      </c>
      <c r="L46" s="8" t="s">
        <v>2536</v>
      </c>
      <c r="M46" s="8">
        <v>2</v>
      </c>
      <c r="N46" s="7" t="s">
        <v>2633</v>
      </c>
      <c r="O46" s="7" t="s">
        <v>2664</v>
      </c>
      <c r="P46" s="7">
        <v>2023</v>
      </c>
      <c r="Q46" s="7">
        <v>92</v>
      </c>
      <c r="R46" s="7" t="s">
        <v>2527</v>
      </c>
      <c r="S46" s="7" t="s">
        <v>2527</v>
      </c>
      <c r="T46" s="7" t="s">
        <v>2527</v>
      </c>
      <c r="U46" s="7" t="str">
        <f>HYPERLINK("http://dx.doi.org/10.1016/j.parint.2022.102690","http://dx.doi.org/10.1016/j.parint.2022.102690")</f>
        <v>http://dx.doi.org/10.1016/j.parint.2022.102690</v>
      </c>
      <c r="V46" s="7" t="s">
        <v>2528</v>
      </c>
      <c r="W46" s="7" t="s">
        <v>2529</v>
      </c>
    </row>
    <row r="47" spans="1:23" ht="20" customHeight="1" x14ac:dyDescent="0.15">
      <c r="A47" s="7">
        <v>44</v>
      </c>
      <c r="B47" s="7">
        <v>1570</v>
      </c>
      <c r="C47" s="7" t="s">
        <v>2790</v>
      </c>
      <c r="D47" s="7" t="s">
        <v>2791</v>
      </c>
      <c r="E47" s="7" t="s">
        <v>2792</v>
      </c>
      <c r="F47" s="7" t="s">
        <v>2793</v>
      </c>
      <c r="G47" s="7" t="s">
        <v>2794</v>
      </c>
      <c r="H47" s="8">
        <v>2023</v>
      </c>
      <c r="I47" s="8" t="s">
        <v>2522</v>
      </c>
      <c r="J47" s="7" t="s">
        <v>2523</v>
      </c>
      <c r="K47" s="7" t="s">
        <v>2535</v>
      </c>
      <c r="L47" s="8" t="s">
        <v>2536</v>
      </c>
      <c r="M47" s="8">
        <v>1</v>
      </c>
      <c r="N47" s="7" t="s">
        <v>2621</v>
      </c>
      <c r="O47" s="7" t="s">
        <v>2795</v>
      </c>
      <c r="P47" s="7">
        <v>2023</v>
      </c>
      <c r="Q47" s="7">
        <v>21</v>
      </c>
      <c r="R47" s="7">
        <v>1</v>
      </c>
      <c r="S47" s="7" t="s">
        <v>2527</v>
      </c>
      <c r="T47" s="7" t="s">
        <v>2527</v>
      </c>
      <c r="U47" s="7" t="str">
        <f>HYPERLINK("http://dx.doi.org/10.1080/14772000.2023.2286947","http://dx.doi.org/10.1080/14772000.2023.2286947")</f>
        <v>http://dx.doi.org/10.1080/14772000.2023.2286947</v>
      </c>
      <c r="V47" s="7" t="s">
        <v>2528</v>
      </c>
      <c r="W47" s="7" t="s">
        <v>2529</v>
      </c>
    </row>
    <row r="48" spans="1:23" ht="20" customHeight="1" x14ac:dyDescent="0.15">
      <c r="A48" s="7">
        <v>45</v>
      </c>
      <c r="B48" s="7">
        <v>1571</v>
      </c>
      <c r="C48" s="7" t="s">
        <v>2796</v>
      </c>
      <c r="D48" s="7" t="s">
        <v>2797</v>
      </c>
      <c r="E48" s="7" t="s">
        <v>2798</v>
      </c>
      <c r="F48" s="7" t="s">
        <v>2799</v>
      </c>
      <c r="G48" s="7" t="s">
        <v>2800</v>
      </c>
      <c r="H48" s="8">
        <v>2023</v>
      </c>
      <c r="I48" s="8" t="s">
        <v>2522</v>
      </c>
      <c r="J48" s="7" t="s">
        <v>2523</v>
      </c>
      <c r="K48" s="7" t="s">
        <v>2694</v>
      </c>
      <c r="L48" s="8" t="s">
        <v>2536</v>
      </c>
      <c r="M48" s="8">
        <v>3</v>
      </c>
      <c r="N48" s="7" t="s">
        <v>2801</v>
      </c>
      <c r="O48" s="7" t="s">
        <v>2795</v>
      </c>
      <c r="P48" s="7">
        <v>2023</v>
      </c>
      <c r="Q48" s="7">
        <v>21</v>
      </c>
      <c r="R48" s="7">
        <v>1</v>
      </c>
      <c r="S48" s="7" t="s">
        <v>2527</v>
      </c>
      <c r="T48" s="7" t="s">
        <v>2527</v>
      </c>
      <c r="U48" s="7" t="str">
        <f>HYPERLINK("http://dx.doi.org/10.1080/14772000.2023.2189898","http://dx.doi.org/10.1080/14772000.2023.2189898")</f>
        <v>http://dx.doi.org/10.1080/14772000.2023.2189898</v>
      </c>
      <c r="V48" s="7" t="s">
        <v>2528</v>
      </c>
      <c r="W48" s="7" t="s">
        <v>2529</v>
      </c>
    </row>
    <row r="49" spans="1:23" ht="20" customHeight="1" x14ac:dyDescent="0.15">
      <c r="A49" s="7">
        <v>46</v>
      </c>
      <c r="B49" s="7">
        <v>1583</v>
      </c>
      <c r="C49" s="7" t="s">
        <v>2802</v>
      </c>
      <c r="D49" s="7" t="s">
        <v>2803</v>
      </c>
      <c r="E49" s="7" t="s">
        <v>2804</v>
      </c>
      <c r="F49" s="7" t="s">
        <v>2805</v>
      </c>
      <c r="G49" s="7" t="s">
        <v>2806</v>
      </c>
      <c r="H49" s="8">
        <v>2023</v>
      </c>
      <c r="I49" s="8" t="s">
        <v>2522</v>
      </c>
      <c r="J49" s="7" t="s">
        <v>2523</v>
      </c>
      <c r="K49" s="7" t="s">
        <v>2535</v>
      </c>
      <c r="L49" s="8" t="s">
        <v>2536</v>
      </c>
      <c r="M49" s="8">
        <v>2</v>
      </c>
      <c r="N49" s="7" t="s">
        <v>2807</v>
      </c>
      <c r="O49" s="7" t="s">
        <v>2671</v>
      </c>
      <c r="P49" s="7">
        <v>2023</v>
      </c>
      <c r="Q49" s="7">
        <v>109</v>
      </c>
      <c r="R49" s="7">
        <v>6</v>
      </c>
      <c r="S49" s="7">
        <v>550</v>
      </c>
      <c r="T49" s="7">
        <v>558</v>
      </c>
      <c r="U49" s="7" t="str">
        <f>HYPERLINK("http://dx.doi.org/10.1645/23-41","http://dx.doi.org/10.1645/23-41")</f>
        <v>http://dx.doi.org/10.1645/23-41</v>
      </c>
      <c r="V49" s="7" t="s">
        <v>2528</v>
      </c>
      <c r="W49" s="7" t="s">
        <v>2808</v>
      </c>
    </row>
    <row r="50" spans="1:23" ht="20" customHeight="1" x14ac:dyDescent="0.15">
      <c r="A50" s="7">
        <v>47</v>
      </c>
      <c r="B50" s="7">
        <v>1585</v>
      </c>
      <c r="C50" s="7" t="s">
        <v>2809</v>
      </c>
      <c r="D50" s="7" t="s">
        <v>2810</v>
      </c>
      <c r="E50" s="7" t="s">
        <v>2811</v>
      </c>
      <c r="F50" s="7" t="s">
        <v>2812</v>
      </c>
      <c r="G50" s="7" t="s">
        <v>2813</v>
      </c>
      <c r="H50" s="8">
        <v>2023</v>
      </c>
      <c r="I50" s="8" t="s">
        <v>2522</v>
      </c>
      <c r="J50" s="7" t="s">
        <v>2523</v>
      </c>
      <c r="K50" s="7" t="s">
        <v>2535</v>
      </c>
      <c r="L50" s="8" t="s">
        <v>2536</v>
      </c>
      <c r="M50" s="8">
        <v>3</v>
      </c>
      <c r="N50" s="7" t="s">
        <v>2814</v>
      </c>
      <c r="O50" s="7" t="s">
        <v>2559</v>
      </c>
      <c r="P50" s="7">
        <v>2023</v>
      </c>
      <c r="Q50" s="7">
        <v>122</v>
      </c>
      <c r="R50" s="7">
        <v>12</v>
      </c>
      <c r="S50" s="7">
        <v>3159</v>
      </c>
      <c r="T50" s="7">
        <v>3168</v>
      </c>
      <c r="U50" s="7" t="str">
        <f>HYPERLINK("http://dx.doi.org/10.1007/s00436-023-08006-y","http://dx.doi.org/10.1007/s00436-023-08006-y")</f>
        <v>http://dx.doi.org/10.1007/s00436-023-08006-y</v>
      </c>
      <c r="V50" s="7" t="s">
        <v>2528</v>
      </c>
      <c r="W50" s="7" t="s">
        <v>2529</v>
      </c>
    </row>
    <row r="51" spans="1:23" ht="20" customHeight="1" x14ac:dyDescent="0.15">
      <c r="A51" s="7">
        <v>48</v>
      </c>
      <c r="B51" s="7">
        <v>1586</v>
      </c>
      <c r="C51" s="7" t="s">
        <v>2815</v>
      </c>
      <c r="D51" s="7" t="s">
        <v>2816</v>
      </c>
      <c r="E51" s="7" t="s">
        <v>2817</v>
      </c>
      <c r="F51" s="7" t="s">
        <v>2818</v>
      </c>
      <c r="G51" s="7" t="s">
        <v>2819</v>
      </c>
      <c r="H51" s="8">
        <v>2023</v>
      </c>
      <c r="I51" s="8" t="s">
        <v>2522</v>
      </c>
      <c r="J51" s="7" t="s">
        <v>2523</v>
      </c>
      <c r="K51" s="7" t="s">
        <v>2535</v>
      </c>
      <c r="L51" s="8" t="s">
        <v>2536</v>
      </c>
      <c r="M51" s="8">
        <v>2</v>
      </c>
      <c r="N51" s="7" t="s">
        <v>2807</v>
      </c>
      <c r="O51" s="7" t="s">
        <v>2652</v>
      </c>
      <c r="P51" s="7">
        <v>2023</v>
      </c>
      <c r="Q51" s="7">
        <v>97</v>
      </c>
      <c r="R51" s="7" t="s">
        <v>2527</v>
      </c>
      <c r="S51" s="7" t="s">
        <v>2527</v>
      </c>
      <c r="T51" s="7" t="s">
        <v>2527</v>
      </c>
      <c r="U51" s="7" t="str">
        <f>HYPERLINK("http://dx.doi.org/10.1017/S0022149X23000603","http://dx.doi.org/10.1017/S0022149X23000603")</f>
        <v>http://dx.doi.org/10.1017/S0022149X23000603</v>
      </c>
      <c r="V51" s="7" t="s">
        <v>2528</v>
      </c>
      <c r="W51" s="7" t="s">
        <v>2529</v>
      </c>
    </row>
    <row r="52" spans="1:23" ht="20" customHeight="1" x14ac:dyDescent="0.15">
      <c r="A52" s="7">
        <v>49</v>
      </c>
      <c r="B52" s="7">
        <v>1589</v>
      </c>
      <c r="C52" s="7" t="s">
        <v>2820</v>
      </c>
      <c r="D52" s="7" t="s">
        <v>2821</v>
      </c>
      <c r="E52" s="7" t="s">
        <v>2527</v>
      </c>
      <c r="F52" s="7" t="s">
        <v>2822</v>
      </c>
      <c r="G52" s="7" t="s">
        <v>2823</v>
      </c>
      <c r="H52" s="8">
        <v>2023</v>
      </c>
      <c r="I52" s="8" t="s">
        <v>2522</v>
      </c>
      <c r="J52" s="7" t="s">
        <v>2523</v>
      </c>
      <c r="K52" s="7" t="s">
        <v>2535</v>
      </c>
      <c r="L52" s="8" t="s">
        <v>2536</v>
      </c>
      <c r="M52" s="8">
        <v>1</v>
      </c>
      <c r="N52" s="7" t="s">
        <v>2582</v>
      </c>
      <c r="O52" s="7" t="s">
        <v>2824</v>
      </c>
      <c r="P52" s="7">
        <v>2023</v>
      </c>
      <c r="Q52" s="7">
        <v>13</v>
      </c>
      <c r="R52" s="7">
        <v>1</v>
      </c>
      <c r="S52" s="7" t="s">
        <v>2527</v>
      </c>
      <c r="T52" s="7" t="s">
        <v>2527</v>
      </c>
      <c r="U52" s="7" t="str">
        <f>HYPERLINK("http://dx.doi.org/10.1038/s41598-023-43479-y","http://dx.doi.org/10.1038/s41598-023-43479-y")</f>
        <v>http://dx.doi.org/10.1038/s41598-023-43479-y</v>
      </c>
      <c r="V52" s="7" t="s">
        <v>2528</v>
      </c>
      <c r="W52" s="7" t="s">
        <v>2529</v>
      </c>
    </row>
    <row r="53" spans="1:23" ht="20" customHeight="1" x14ac:dyDescent="0.15">
      <c r="A53" s="7">
        <v>50</v>
      </c>
      <c r="B53" s="7">
        <v>1590</v>
      </c>
      <c r="C53" s="7" t="s">
        <v>2825</v>
      </c>
      <c r="D53" s="7" t="s">
        <v>2826</v>
      </c>
      <c r="E53" s="7" t="s">
        <v>2827</v>
      </c>
      <c r="F53" s="7" t="s">
        <v>2828</v>
      </c>
      <c r="G53" s="7" t="s">
        <v>2829</v>
      </c>
      <c r="H53" s="8">
        <v>2023</v>
      </c>
      <c r="I53" s="8" t="s">
        <v>2522</v>
      </c>
      <c r="J53" s="7" t="s">
        <v>2523</v>
      </c>
      <c r="K53" s="7" t="s">
        <v>2773</v>
      </c>
      <c r="L53" s="8" t="s">
        <v>2536</v>
      </c>
      <c r="M53" s="8">
        <v>2</v>
      </c>
      <c r="N53" s="7" t="s">
        <v>2830</v>
      </c>
      <c r="O53" s="7" t="s">
        <v>2559</v>
      </c>
      <c r="P53" s="7">
        <v>2023</v>
      </c>
      <c r="Q53" s="7">
        <v>122</v>
      </c>
      <c r="R53" s="7">
        <v>12</v>
      </c>
      <c r="S53" s="7">
        <v>2819</v>
      </c>
      <c r="T53" s="7">
        <v>2833</v>
      </c>
      <c r="U53" s="7" t="str">
        <f>HYPERLINK("http://dx.doi.org/10.1007/s00436-023-07967-4","http://dx.doi.org/10.1007/s00436-023-07967-4")</f>
        <v>http://dx.doi.org/10.1007/s00436-023-07967-4</v>
      </c>
      <c r="V53" s="7" t="s">
        <v>2528</v>
      </c>
      <c r="W53" s="7" t="s">
        <v>2529</v>
      </c>
    </row>
    <row r="54" spans="1:23" ht="20" customHeight="1" x14ac:dyDescent="0.15">
      <c r="A54" s="7">
        <v>51</v>
      </c>
      <c r="B54" s="7">
        <v>1593</v>
      </c>
      <c r="C54" s="7" t="s">
        <v>2831</v>
      </c>
      <c r="D54" s="7" t="s">
        <v>2832</v>
      </c>
      <c r="E54" s="7" t="s">
        <v>2833</v>
      </c>
      <c r="F54" s="7" t="s">
        <v>2834</v>
      </c>
      <c r="G54" s="7" t="s">
        <v>2835</v>
      </c>
      <c r="H54" s="8">
        <v>2023</v>
      </c>
      <c r="I54" s="8" t="s">
        <v>2522</v>
      </c>
      <c r="J54" s="7" t="s">
        <v>2523</v>
      </c>
      <c r="K54" s="7" t="s">
        <v>2535</v>
      </c>
      <c r="L54" s="8" t="s">
        <v>2536</v>
      </c>
      <c r="M54" s="8">
        <v>2</v>
      </c>
      <c r="N54" s="7" t="s">
        <v>2836</v>
      </c>
      <c r="O54" s="7" t="s">
        <v>2601</v>
      </c>
      <c r="P54" s="7">
        <v>2023</v>
      </c>
      <c r="Q54" s="7">
        <v>45</v>
      </c>
      <c r="R54" s="7" t="s">
        <v>2527</v>
      </c>
      <c r="S54" s="7" t="s">
        <v>2527</v>
      </c>
      <c r="T54" s="7" t="s">
        <v>2527</v>
      </c>
      <c r="U54" s="7" t="str">
        <f>HYPERLINK("http://dx.doi.org/10.1016/j.vprsr.2023.100925","http://dx.doi.org/10.1016/j.vprsr.2023.100925")</f>
        <v>http://dx.doi.org/10.1016/j.vprsr.2023.100925</v>
      </c>
      <c r="V54" s="7" t="s">
        <v>2528</v>
      </c>
      <c r="W54" s="7" t="s">
        <v>2529</v>
      </c>
    </row>
    <row r="55" spans="1:23" ht="20" customHeight="1" x14ac:dyDescent="0.15">
      <c r="A55" s="7">
        <v>52</v>
      </c>
      <c r="B55" s="7">
        <v>1594</v>
      </c>
      <c r="C55" s="7" t="s">
        <v>2837</v>
      </c>
      <c r="D55" s="7" t="s">
        <v>2838</v>
      </c>
      <c r="E55" s="7" t="s">
        <v>2839</v>
      </c>
      <c r="F55" s="7" t="s">
        <v>2840</v>
      </c>
      <c r="G55" s="7" t="s">
        <v>2841</v>
      </c>
      <c r="H55" s="8">
        <v>2023</v>
      </c>
      <c r="I55" s="8" t="s">
        <v>2522</v>
      </c>
      <c r="J55" s="7" t="s">
        <v>2523</v>
      </c>
      <c r="K55" s="7" t="s">
        <v>2535</v>
      </c>
      <c r="L55" s="8" t="s">
        <v>2536</v>
      </c>
      <c r="M55" s="8">
        <v>1</v>
      </c>
      <c r="N55" s="7" t="s">
        <v>2582</v>
      </c>
      <c r="O55" s="7" t="s">
        <v>2716</v>
      </c>
      <c r="P55" s="7">
        <v>2023</v>
      </c>
      <c r="Q55" s="7">
        <v>53</v>
      </c>
      <c r="R55" s="7" t="s">
        <v>2842</v>
      </c>
      <c r="S55" s="7">
        <v>595</v>
      </c>
      <c r="T55" s="7">
        <v>635</v>
      </c>
      <c r="U55" s="7" t="str">
        <f>HYPERLINK("http://dx.doi.org/10.1016/j.ijpara.2023.06.006","http://dx.doi.org/10.1016/j.ijpara.2023.06.006")</f>
        <v>http://dx.doi.org/10.1016/j.ijpara.2023.06.006</v>
      </c>
      <c r="V55" s="7" t="s">
        <v>2528</v>
      </c>
      <c r="W55" s="7" t="s">
        <v>2529</v>
      </c>
    </row>
    <row r="56" spans="1:23" ht="20" customHeight="1" x14ac:dyDescent="0.15">
      <c r="A56" s="7">
        <v>53</v>
      </c>
      <c r="B56" s="7">
        <v>1596</v>
      </c>
      <c r="C56" s="7" t="s">
        <v>2843</v>
      </c>
      <c r="D56" s="7" t="s">
        <v>2844</v>
      </c>
      <c r="E56" s="7" t="s">
        <v>2845</v>
      </c>
      <c r="F56" s="7" t="s">
        <v>2846</v>
      </c>
      <c r="G56" s="7" t="s">
        <v>2847</v>
      </c>
      <c r="H56" s="8">
        <v>2023</v>
      </c>
      <c r="I56" s="8" t="s">
        <v>2522</v>
      </c>
      <c r="J56" s="7" t="s">
        <v>2523</v>
      </c>
      <c r="K56" s="7" t="s">
        <v>2535</v>
      </c>
      <c r="L56" s="8" t="s">
        <v>2536</v>
      </c>
      <c r="M56" s="8">
        <v>2</v>
      </c>
      <c r="N56" s="7" t="s">
        <v>2848</v>
      </c>
      <c r="O56" s="7" t="s">
        <v>2849</v>
      </c>
      <c r="P56" s="7">
        <v>2023</v>
      </c>
      <c r="Q56" s="7">
        <v>85</v>
      </c>
      <c r="R56" s="7">
        <v>9</v>
      </c>
      <c r="S56" s="7">
        <v>929</v>
      </c>
      <c r="T56" s="7">
        <v>936</v>
      </c>
      <c r="U56" s="7" t="str">
        <f>HYPERLINK("http://dx.doi.org/10.1292/jvms.23-0191","http://dx.doi.org/10.1292/jvms.23-0191")</f>
        <v>http://dx.doi.org/10.1292/jvms.23-0191</v>
      </c>
      <c r="V56" s="7" t="s">
        <v>2528</v>
      </c>
      <c r="W56" s="7" t="s">
        <v>2529</v>
      </c>
    </row>
    <row r="57" spans="1:23" ht="20" customHeight="1" x14ac:dyDescent="0.15">
      <c r="A57" s="7">
        <v>54</v>
      </c>
      <c r="B57" s="7">
        <v>1597</v>
      </c>
      <c r="C57" s="7" t="s">
        <v>2850</v>
      </c>
      <c r="D57" s="7" t="s">
        <v>2851</v>
      </c>
      <c r="E57" s="7" t="s">
        <v>2852</v>
      </c>
      <c r="F57" s="7" t="s">
        <v>2853</v>
      </c>
      <c r="G57" s="7" t="s">
        <v>2854</v>
      </c>
      <c r="H57" s="8">
        <v>2023</v>
      </c>
      <c r="I57" s="8" t="s">
        <v>2522</v>
      </c>
      <c r="J57" s="7" t="s">
        <v>2523</v>
      </c>
      <c r="K57" s="7" t="s">
        <v>2535</v>
      </c>
      <c r="L57" s="8" t="s">
        <v>2855</v>
      </c>
      <c r="M57" s="8">
        <v>2</v>
      </c>
      <c r="N57" s="7" t="s">
        <v>2745</v>
      </c>
      <c r="O57" s="7" t="s">
        <v>2559</v>
      </c>
      <c r="P57" s="7">
        <v>2023</v>
      </c>
      <c r="Q57" s="7">
        <v>122</v>
      </c>
      <c r="R57" s="7">
        <v>11</v>
      </c>
      <c r="S57" s="7">
        <v>2467</v>
      </c>
      <c r="T57" s="7">
        <v>2476</v>
      </c>
      <c r="U57" s="7" t="str">
        <f>HYPERLINK("http://dx.doi.org/10.1007/s00436-023-07933-0","http://dx.doi.org/10.1007/s00436-023-07933-0")</f>
        <v>http://dx.doi.org/10.1007/s00436-023-07933-0</v>
      </c>
      <c r="V57" s="7" t="s">
        <v>2528</v>
      </c>
      <c r="W57" s="7" t="s">
        <v>2529</v>
      </c>
    </row>
    <row r="58" spans="1:23" ht="20" customHeight="1" x14ac:dyDescent="0.15">
      <c r="A58" s="7">
        <v>55</v>
      </c>
      <c r="B58" s="7">
        <v>1598</v>
      </c>
      <c r="C58" s="7" t="s">
        <v>2856</v>
      </c>
      <c r="D58" s="7" t="s">
        <v>2857</v>
      </c>
      <c r="E58" s="7" t="s">
        <v>2858</v>
      </c>
      <c r="F58" s="7" t="s">
        <v>2859</v>
      </c>
      <c r="G58" s="7" t="s">
        <v>2860</v>
      </c>
      <c r="H58" s="8">
        <v>2023</v>
      </c>
      <c r="I58" s="8" t="s">
        <v>2522</v>
      </c>
      <c r="J58" s="7" t="s">
        <v>2523</v>
      </c>
      <c r="K58" s="7" t="s">
        <v>2535</v>
      </c>
      <c r="L58" s="8" t="s">
        <v>2536</v>
      </c>
      <c r="M58" s="8">
        <v>1</v>
      </c>
      <c r="N58" s="7" t="s">
        <v>2621</v>
      </c>
      <c r="O58" s="7" t="s">
        <v>2652</v>
      </c>
      <c r="P58" s="7">
        <v>2023</v>
      </c>
      <c r="Q58" s="7">
        <v>97</v>
      </c>
      <c r="R58" s="7" t="s">
        <v>2527</v>
      </c>
      <c r="S58" s="7" t="s">
        <v>2527</v>
      </c>
      <c r="T58" s="7" t="s">
        <v>2527</v>
      </c>
      <c r="U58" s="7" t="str">
        <f>HYPERLINK("http://dx.doi.org/10.1017/S0022149X23000482","http://dx.doi.org/10.1017/S0022149X23000482")</f>
        <v>http://dx.doi.org/10.1017/S0022149X23000482</v>
      </c>
      <c r="V58" s="7" t="s">
        <v>2528</v>
      </c>
      <c r="W58" s="7" t="s">
        <v>2529</v>
      </c>
    </row>
    <row r="59" spans="1:23" ht="20" customHeight="1" x14ac:dyDescent="0.15">
      <c r="A59" s="7">
        <v>56</v>
      </c>
      <c r="B59" s="7">
        <v>1600</v>
      </c>
      <c r="C59" s="7" t="s">
        <v>2861</v>
      </c>
      <c r="D59" s="7" t="s">
        <v>2862</v>
      </c>
      <c r="E59" s="7" t="s">
        <v>2863</v>
      </c>
      <c r="F59" s="7" t="s">
        <v>2864</v>
      </c>
      <c r="G59" s="7" t="s">
        <v>2865</v>
      </c>
      <c r="H59" s="8">
        <v>2023</v>
      </c>
      <c r="I59" s="8" t="s">
        <v>2522</v>
      </c>
      <c r="J59" s="7" t="s">
        <v>2523</v>
      </c>
      <c r="K59" s="7" t="s">
        <v>2535</v>
      </c>
      <c r="L59" s="8" t="s">
        <v>2536</v>
      </c>
      <c r="M59" s="8">
        <v>2</v>
      </c>
      <c r="N59" s="7" t="s">
        <v>2807</v>
      </c>
      <c r="O59" s="7" t="s">
        <v>2664</v>
      </c>
      <c r="P59" s="7">
        <v>2023</v>
      </c>
      <c r="Q59" s="7">
        <v>97</v>
      </c>
      <c r="R59" s="7" t="s">
        <v>2527</v>
      </c>
      <c r="S59" s="7" t="s">
        <v>2527</v>
      </c>
      <c r="T59" s="7" t="s">
        <v>2527</v>
      </c>
      <c r="U59" s="7" t="str">
        <f>HYPERLINK("http://dx.doi.org/10.1016/j.parint.2023.102793","http://dx.doi.org/10.1016/j.parint.2023.102793")</f>
        <v>http://dx.doi.org/10.1016/j.parint.2023.102793</v>
      </c>
      <c r="V59" s="7" t="s">
        <v>2528</v>
      </c>
      <c r="W59" s="7" t="s">
        <v>2529</v>
      </c>
    </row>
    <row r="60" spans="1:23" ht="20" customHeight="1" x14ac:dyDescent="0.15">
      <c r="A60" s="7">
        <v>57</v>
      </c>
      <c r="B60" s="7">
        <v>1601</v>
      </c>
      <c r="C60" s="7" t="s">
        <v>2866</v>
      </c>
      <c r="D60" s="7" t="s">
        <v>2867</v>
      </c>
      <c r="E60" s="7" t="s">
        <v>2868</v>
      </c>
      <c r="F60" s="7" t="s">
        <v>2869</v>
      </c>
      <c r="G60" s="7" t="s">
        <v>2870</v>
      </c>
      <c r="H60" s="8">
        <v>2023</v>
      </c>
      <c r="I60" s="8" t="s">
        <v>2522</v>
      </c>
      <c r="J60" s="7" t="s">
        <v>2523</v>
      </c>
      <c r="K60" s="7" t="s">
        <v>2535</v>
      </c>
      <c r="L60" s="8" t="s">
        <v>2536</v>
      </c>
      <c r="M60" s="8">
        <v>2</v>
      </c>
      <c r="N60" s="7" t="s">
        <v>2745</v>
      </c>
      <c r="O60" s="7" t="s">
        <v>2871</v>
      </c>
      <c r="P60" s="7">
        <v>2023</v>
      </c>
      <c r="Q60" s="7">
        <v>21</v>
      </c>
      <c r="R60" s="7">
        <v>6</v>
      </c>
      <c r="S60" s="7">
        <v>5163</v>
      </c>
      <c r="T60" s="7">
        <v>5173</v>
      </c>
      <c r="U60" s="7" t="str">
        <f>HYPERLINK("http://dx.doi.org/10.15666/aeer/2106_51635173","http://dx.doi.org/10.15666/aeer/2106_51635173")</f>
        <v>http://dx.doi.org/10.15666/aeer/2106_51635173</v>
      </c>
      <c r="V60" s="7" t="s">
        <v>2528</v>
      </c>
      <c r="W60" s="7" t="s">
        <v>2529</v>
      </c>
    </row>
    <row r="61" spans="1:23" ht="20" customHeight="1" x14ac:dyDescent="0.15">
      <c r="A61" s="7">
        <v>58</v>
      </c>
      <c r="B61" s="7">
        <v>1605</v>
      </c>
      <c r="C61" s="7" t="s">
        <v>2872</v>
      </c>
      <c r="D61" s="7" t="s">
        <v>2873</v>
      </c>
      <c r="E61" s="7" t="s">
        <v>2874</v>
      </c>
      <c r="F61" s="7" t="s">
        <v>2875</v>
      </c>
      <c r="G61" s="7" t="s">
        <v>2876</v>
      </c>
      <c r="H61" s="8">
        <v>2023</v>
      </c>
      <c r="I61" s="8" t="s">
        <v>2522</v>
      </c>
      <c r="J61" s="7" t="s">
        <v>2523</v>
      </c>
      <c r="K61" s="7" t="s">
        <v>2535</v>
      </c>
      <c r="L61" s="8" t="s">
        <v>2536</v>
      </c>
      <c r="M61" s="8">
        <v>2</v>
      </c>
      <c r="N61" s="7" t="s">
        <v>2807</v>
      </c>
      <c r="O61" s="7" t="s">
        <v>2652</v>
      </c>
      <c r="P61" s="7">
        <v>2023</v>
      </c>
      <c r="Q61" s="7">
        <v>97</v>
      </c>
      <c r="R61" s="7" t="s">
        <v>2527</v>
      </c>
      <c r="S61" s="7" t="s">
        <v>2527</v>
      </c>
      <c r="T61" s="7" t="s">
        <v>2527</v>
      </c>
      <c r="U61" s="7" t="str">
        <f>HYPERLINK("http://dx.doi.org/10.1017/S0022149X23000408","http://dx.doi.org/10.1017/S0022149X23000408")</f>
        <v>http://dx.doi.org/10.1017/S0022149X23000408</v>
      </c>
      <c r="V61" s="7" t="s">
        <v>2528</v>
      </c>
      <c r="W61" s="7" t="s">
        <v>2529</v>
      </c>
    </row>
    <row r="62" spans="1:23" ht="20" customHeight="1" x14ac:dyDescent="0.15">
      <c r="A62" s="7">
        <v>59</v>
      </c>
      <c r="B62" s="7">
        <v>1606</v>
      </c>
      <c r="C62" s="7" t="s">
        <v>2877</v>
      </c>
      <c r="D62" s="7" t="s">
        <v>2878</v>
      </c>
      <c r="E62" s="7" t="s">
        <v>2879</v>
      </c>
      <c r="F62" s="7" t="s">
        <v>2880</v>
      </c>
      <c r="G62" s="7" t="s">
        <v>2881</v>
      </c>
      <c r="H62" s="8">
        <v>2023</v>
      </c>
      <c r="I62" s="8" t="s">
        <v>2522</v>
      </c>
      <c r="J62" s="7" t="s">
        <v>2523</v>
      </c>
      <c r="K62" s="7" t="s">
        <v>2535</v>
      </c>
      <c r="L62" s="8" t="s">
        <v>2536</v>
      </c>
      <c r="M62" s="8">
        <v>2</v>
      </c>
      <c r="N62" s="7" t="s">
        <v>2830</v>
      </c>
      <c r="O62" s="7" t="s">
        <v>2882</v>
      </c>
      <c r="P62" s="7">
        <v>2023</v>
      </c>
      <c r="Q62" s="7">
        <v>9</v>
      </c>
      <c r="R62" s="7">
        <v>5</v>
      </c>
      <c r="S62" s="7">
        <v>2359</v>
      </c>
      <c r="T62" s="7">
        <v>2367</v>
      </c>
      <c r="U62" s="7" t="str">
        <f>HYPERLINK("http://dx.doi.org/10.1002/vms3.1225","http://dx.doi.org/10.1002/vms3.1225")</f>
        <v>http://dx.doi.org/10.1002/vms3.1225</v>
      </c>
      <c r="V62" s="7" t="s">
        <v>2528</v>
      </c>
      <c r="W62" s="7" t="s">
        <v>2529</v>
      </c>
    </row>
    <row r="63" spans="1:23" ht="20" customHeight="1" x14ac:dyDescent="0.15">
      <c r="A63" s="7">
        <v>60</v>
      </c>
      <c r="B63" s="7">
        <v>1608</v>
      </c>
      <c r="C63" s="7" t="s">
        <v>2883</v>
      </c>
      <c r="D63" s="7" t="s">
        <v>2884</v>
      </c>
      <c r="E63" s="7" t="s">
        <v>2885</v>
      </c>
      <c r="F63" s="7" t="s">
        <v>2886</v>
      </c>
      <c r="G63" s="7" t="s">
        <v>2887</v>
      </c>
      <c r="H63" s="8">
        <v>2023</v>
      </c>
      <c r="I63" s="8" t="s">
        <v>2522</v>
      </c>
      <c r="J63" s="7" t="s">
        <v>2523</v>
      </c>
      <c r="K63" s="7" t="s">
        <v>2535</v>
      </c>
      <c r="L63" s="8" t="s">
        <v>2536</v>
      </c>
      <c r="M63" s="8">
        <v>4</v>
      </c>
      <c r="N63" s="7" t="s">
        <v>2658</v>
      </c>
      <c r="O63" s="7" t="s">
        <v>2888</v>
      </c>
      <c r="P63" s="7">
        <v>2023</v>
      </c>
      <c r="Q63" s="7">
        <v>70</v>
      </c>
      <c r="R63" s="7" t="s">
        <v>2527</v>
      </c>
      <c r="S63" s="7" t="s">
        <v>2527</v>
      </c>
      <c r="T63" s="7" t="s">
        <v>2527</v>
      </c>
      <c r="U63" s="7" t="str">
        <f>HYPERLINK("http://dx.doi.org/10.14411/fp.2023.015","http://dx.doi.org/10.14411/fp.2023.015")</f>
        <v>http://dx.doi.org/10.14411/fp.2023.015</v>
      </c>
      <c r="V63" s="7" t="s">
        <v>2528</v>
      </c>
      <c r="W63" s="7" t="s">
        <v>2529</v>
      </c>
    </row>
    <row r="64" spans="1:23" ht="20" customHeight="1" x14ac:dyDescent="0.15">
      <c r="A64" s="7">
        <v>61</v>
      </c>
      <c r="B64" s="7">
        <v>1609</v>
      </c>
      <c r="C64" s="7" t="s">
        <v>2889</v>
      </c>
      <c r="D64" s="7" t="s">
        <v>2890</v>
      </c>
      <c r="E64" s="7" t="s">
        <v>2891</v>
      </c>
      <c r="F64" s="7" t="s">
        <v>2892</v>
      </c>
      <c r="G64" s="7" t="s">
        <v>2893</v>
      </c>
      <c r="H64" s="8">
        <v>2023</v>
      </c>
      <c r="I64" s="8" t="s">
        <v>2522</v>
      </c>
      <c r="J64" s="7" t="s">
        <v>2523</v>
      </c>
      <c r="K64" s="7" t="s">
        <v>2524</v>
      </c>
      <c r="L64" s="8" t="s">
        <v>2536</v>
      </c>
      <c r="M64" s="8">
        <v>2</v>
      </c>
      <c r="N64" s="7" t="s">
        <v>2588</v>
      </c>
      <c r="O64" s="7" t="s">
        <v>2559</v>
      </c>
      <c r="P64" s="7">
        <v>2023</v>
      </c>
      <c r="Q64" s="7">
        <v>122</v>
      </c>
      <c r="R64" s="7">
        <v>9</v>
      </c>
      <c r="S64" s="7">
        <v>2155</v>
      </c>
      <c r="T64" s="7">
        <v>2173</v>
      </c>
      <c r="U64" s="7" t="str">
        <f>HYPERLINK("http://dx.doi.org/10.1007/s00436-023-07917-0","http://dx.doi.org/10.1007/s00436-023-07917-0")</f>
        <v>http://dx.doi.org/10.1007/s00436-023-07917-0</v>
      </c>
      <c r="V64" s="7" t="s">
        <v>2528</v>
      </c>
      <c r="W64" s="7" t="s">
        <v>2529</v>
      </c>
    </row>
    <row r="65" spans="1:23" ht="20" customHeight="1" x14ac:dyDescent="0.15">
      <c r="A65" s="7">
        <v>62</v>
      </c>
      <c r="B65" s="7">
        <v>1615</v>
      </c>
      <c r="C65" s="7" t="s">
        <v>2894</v>
      </c>
      <c r="D65" s="7" t="s">
        <v>2895</v>
      </c>
      <c r="E65" s="7" t="s">
        <v>2896</v>
      </c>
      <c r="F65" s="7" t="s">
        <v>2897</v>
      </c>
      <c r="G65" s="7" t="s">
        <v>2898</v>
      </c>
      <c r="H65" s="8">
        <v>2023</v>
      </c>
      <c r="I65" s="8" t="s">
        <v>2522</v>
      </c>
      <c r="J65" s="7" t="s">
        <v>2523</v>
      </c>
      <c r="K65" s="7" t="s">
        <v>2535</v>
      </c>
      <c r="L65" s="8" t="s">
        <v>2899</v>
      </c>
      <c r="M65" s="8">
        <v>2</v>
      </c>
      <c r="N65" s="7" t="s">
        <v>2641</v>
      </c>
      <c r="O65" s="7" t="s">
        <v>2900</v>
      </c>
      <c r="P65" s="7">
        <v>2023</v>
      </c>
      <c r="Q65" s="7">
        <v>320</v>
      </c>
      <c r="R65" s="7" t="s">
        <v>2527</v>
      </c>
      <c r="S65" s="7" t="s">
        <v>2527</v>
      </c>
      <c r="T65" s="7" t="s">
        <v>2527</v>
      </c>
      <c r="U65" s="7" t="str">
        <f>HYPERLINK("http://dx.doi.org/10.1016/j.vetpar.2023.109978","http://dx.doi.org/10.1016/j.vetpar.2023.109978")</f>
        <v>http://dx.doi.org/10.1016/j.vetpar.2023.109978</v>
      </c>
      <c r="V65" s="7" t="s">
        <v>2528</v>
      </c>
      <c r="W65" s="7" t="s">
        <v>2529</v>
      </c>
    </row>
    <row r="66" spans="1:23" ht="20" customHeight="1" x14ac:dyDescent="0.15">
      <c r="A66" s="7">
        <v>63</v>
      </c>
      <c r="B66" s="7">
        <v>1616</v>
      </c>
      <c r="C66" s="7" t="s">
        <v>2901</v>
      </c>
      <c r="D66" s="7" t="s">
        <v>2902</v>
      </c>
      <c r="E66" s="7" t="s">
        <v>2903</v>
      </c>
      <c r="F66" s="7" t="s">
        <v>2904</v>
      </c>
      <c r="G66" s="7" t="s">
        <v>2905</v>
      </c>
      <c r="H66" s="8">
        <v>2023</v>
      </c>
      <c r="I66" s="8" t="s">
        <v>2522</v>
      </c>
      <c r="J66" s="7" t="s">
        <v>2523</v>
      </c>
      <c r="K66" s="7" t="s">
        <v>2535</v>
      </c>
      <c r="L66" s="8" t="s">
        <v>2536</v>
      </c>
      <c r="M66" s="8">
        <v>2</v>
      </c>
      <c r="N66" s="7" t="s">
        <v>2807</v>
      </c>
      <c r="O66" s="7" t="s">
        <v>2652</v>
      </c>
      <c r="P66" s="7">
        <v>2023</v>
      </c>
      <c r="Q66" s="7">
        <v>97</v>
      </c>
      <c r="R66" s="7" t="s">
        <v>2527</v>
      </c>
      <c r="S66" s="7" t="s">
        <v>2527</v>
      </c>
      <c r="T66" s="7" t="s">
        <v>2527</v>
      </c>
      <c r="U66" s="7" t="str">
        <f>HYPERLINK("http://dx.doi.org/10.1017/S0022149X23000287","http://dx.doi.org/10.1017/S0022149X23000287")</f>
        <v>http://dx.doi.org/10.1017/S0022149X23000287</v>
      </c>
      <c r="V66" s="7" t="s">
        <v>2528</v>
      </c>
      <c r="W66" s="7" t="s">
        <v>2529</v>
      </c>
    </row>
    <row r="67" spans="1:23" ht="20" customHeight="1" x14ac:dyDescent="0.15">
      <c r="A67" s="7">
        <v>64</v>
      </c>
      <c r="B67" s="7">
        <v>1618</v>
      </c>
      <c r="C67" s="7" t="s">
        <v>2906</v>
      </c>
      <c r="D67" s="7" t="s">
        <v>2907</v>
      </c>
      <c r="E67" s="7" t="s">
        <v>2908</v>
      </c>
      <c r="F67" s="7" t="s">
        <v>2909</v>
      </c>
      <c r="G67" s="7" t="s">
        <v>2910</v>
      </c>
      <c r="H67" s="8">
        <v>2023</v>
      </c>
      <c r="I67" s="8" t="s">
        <v>2522</v>
      </c>
      <c r="J67" s="7" t="s">
        <v>2523</v>
      </c>
      <c r="K67" s="7" t="s">
        <v>2694</v>
      </c>
      <c r="L67" s="8" t="s">
        <v>2536</v>
      </c>
      <c r="M67" s="8">
        <v>2</v>
      </c>
      <c r="N67" s="7" t="s">
        <v>2807</v>
      </c>
      <c r="O67" s="7" t="s">
        <v>2911</v>
      </c>
      <c r="P67" s="7">
        <v>2023</v>
      </c>
      <c r="Q67" s="7">
        <v>199</v>
      </c>
      <c r="R67" s="7">
        <v>2</v>
      </c>
      <c r="S67" s="7">
        <v>533</v>
      </c>
      <c r="T67" s="7">
        <v>552</v>
      </c>
      <c r="U67" s="7" t="str">
        <f>HYPERLINK("http://dx.doi.org/10.1093/zoolinnean/zlad037","http://dx.doi.org/10.1093/zoolinnean/zlad037")</f>
        <v>http://dx.doi.org/10.1093/zoolinnean/zlad037</v>
      </c>
      <c r="V67" s="7" t="s">
        <v>2528</v>
      </c>
      <c r="W67" s="7" t="s">
        <v>2529</v>
      </c>
    </row>
    <row r="68" spans="1:23" ht="20" customHeight="1" x14ac:dyDescent="0.15">
      <c r="A68" s="7">
        <v>65</v>
      </c>
      <c r="B68" s="7">
        <v>1621</v>
      </c>
      <c r="C68" s="7" t="s">
        <v>2912</v>
      </c>
      <c r="D68" s="7" t="s">
        <v>2913</v>
      </c>
      <c r="E68" s="7" t="s">
        <v>2914</v>
      </c>
      <c r="F68" s="7" t="s">
        <v>2915</v>
      </c>
      <c r="G68" s="7" t="s">
        <v>2916</v>
      </c>
      <c r="H68" s="8">
        <v>2023</v>
      </c>
      <c r="I68" s="8" t="s">
        <v>2522</v>
      </c>
      <c r="J68" s="7" t="s">
        <v>2523</v>
      </c>
      <c r="K68" s="7" t="s">
        <v>2535</v>
      </c>
      <c r="L68" s="8" t="s">
        <v>2536</v>
      </c>
      <c r="M68" s="8">
        <v>1</v>
      </c>
      <c r="N68" s="7" t="s">
        <v>2621</v>
      </c>
      <c r="O68" s="7" t="s">
        <v>2652</v>
      </c>
      <c r="P68" s="7">
        <v>2023</v>
      </c>
      <c r="Q68" s="7">
        <v>97</v>
      </c>
      <c r="R68" s="7" t="s">
        <v>2527</v>
      </c>
      <c r="S68" s="7" t="s">
        <v>2527</v>
      </c>
      <c r="T68" s="7" t="s">
        <v>2527</v>
      </c>
      <c r="U68" s="7" t="str">
        <f>HYPERLINK("http://dx.doi.org/10.1017/S0022149X23000263","http://dx.doi.org/10.1017/S0022149X23000263")</f>
        <v>http://dx.doi.org/10.1017/S0022149X23000263</v>
      </c>
      <c r="V68" s="7" t="s">
        <v>2528</v>
      </c>
      <c r="W68" s="7" t="s">
        <v>2529</v>
      </c>
    </row>
    <row r="69" spans="1:23" ht="20" customHeight="1" x14ac:dyDescent="0.15">
      <c r="A69" s="7">
        <v>66</v>
      </c>
      <c r="B69" s="7">
        <v>1622</v>
      </c>
      <c r="C69" s="7" t="s">
        <v>2917</v>
      </c>
      <c r="D69" s="7" t="s">
        <v>2918</v>
      </c>
      <c r="E69" s="7" t="s">
        <v>2919</v>
      </c>
      <c r="F69" s="7" t="s">
        <v>2920</v>
      </c>
      <c r="G69" s="7" t="s">
        <v>2921</v>
      </c>
      <c r="H69" s="8">
        <v>2023</v>
      </c>
      <c r="I69" s="8" t="s">
        <v>2522</v>
      </c>
      <c r="J69" s="7" t="s">
        <v>2523</v>
      </c>
      <c r="K69" s="7" t="s">
        <v>2773</v>
      </c>
      <c r="L69" s="8" t="s">
        <v>2536</v>
      </c>
      <c r="M69" s="8">
        <v>1</v>
      </c>
      <c r="N69" s="7" t="s">
        <v>2621</v>
      </c>
      <c r="O69" s="7" t="s">
        <v>2538</v>
      </c>
      <c r="P69" s="7">
        <v>2023</v>
      </c>
      <c r="Q69" s="7">
        <v>198</v>
      </c>
      <c r="R69" s="7" t="s">
        <v>2527</v>
      </c>
      <c r="S69" s="7" t="s">
        <v>2527</v>
      </c>
      <c r="T69" s="7" t="s">
        <v>2527</v>
      </c>
      <c r="U69" s="7" t="str">
        <f>HYPERLINK("http://dx.doi.org/10.1016/j.dsr.2023.104078","http://dx.doi.org/10.1016/j.dsr.2023.104078")</f>
        <v>http://dx.doi.org/10.1016/j.dsr.2023.104078</v>
      </c>
      <c r="V69" s="7" t="s">
        <v>2528</v>
      </c>
      <c r="W69" s="7" t="s">
        <v>2529</v>
      </c>
    </row>
    <row r="70" spans="1:23" ht="20" customHeight="1" x14ac:dyDescent="0.15">
      <c r="A70" s="7">
        <v>67</v>
      </c>
      <c r="B70" s="7">
        <v>1623</v>
      </c>
      <c r="C70" s="7" t="s">
        <v>2922</v>
      </c>
      <c r="D70" s="7" t="s">
        <v>2923</v>
      </c>
      <c r="E70" s="7" t="s">
        <v>2924</v>
      </c>
      <c r="F70" s="7" t="s">
        <v>2925</v>
      </c>
      <c r="G70" s="7" t="s">
        <v>2926</v>
      </c>
      <c r="H70" s="8">
        <v>2023</v>
      </c>
      <c r="I70" s="8" t="s">
        <v>2522</v>
      </c>
      <c r="J70" s="7" t="s">
        <v>2523</v>
      </c>
      <c r="K70" s="7" t="s">
        <v>2524</v>
      </c>
      <c r="L70" s="8" t="s">
        <v>2536</v>
      </c>
      <c r="M70" s="8">
        <v>5</v>
      </c>
      <c r="N70" s="7" t="s">
        <v>2927</v>
      </c>
      <c r="O70" s="7" t="s">
        <v>2928</v>
      </c>
      <c r="P70" s="7">
        <v>2023</v>
      </c>
      <c r="Q70" s="7">
        <v>10</v>
      </c>
      <c r="R70" s="7" t="s">
        <v>2527</v>
      </c>
      <c r="S70" s="7" t="s">
        <v>2527</v>
      </c>
      <c r="T70" s="7" t="s">
        <v>2527</v>
      </c>
      <c r="U70" s="7" t="str">
        <f>HYPERLINK("http://dx.doi.org/10.3389/fvets.2023.1171147","http://dx.doi.org/10.3389/fvets.2023.1171147")</f>
        <v>http://dx.doi.org/10.3389/fvets.2023.1171147</v>
      </c>
      <c r="V70" s="7" t="s">
        <v>2528</v>
      </c>
      <c r="W70" s="7" t="s">
        <v>2529</v>
      </c>
    </row>
    <row r="71" spans="1:23" ht="20" customHeight="1" x14ac:dyDescent="0.15">
      <c r="A71" s="7">
        <v>68</v>
      </c>
      <c r="B71" s="7">
        <v>1630</v>
      </c>
      <c r="C71" s="7" t="s">
        <v>2929</v>
      </c>
      <c r="D71" s="7" t="s">
        <v>2930</v>
      </c>
      <c r="E71" s="7" t="s">
        <v>2931</v>
      </c>
      <c r="F71" s="7" t="s">
        <v>2527</v>
      </c>
      <c r="G71" s="7" t="s">
        <v>2932</v>
      </c>
      <c r="H71" s="8">
        <v>2023</v>
      </c>
      <c r="I71" s="8" t="s">
        <v>2522</v>
      </c>
      <c r="J71" s="7" t="s">
        <v>2523</v>
      </c>
      <c r="K71" s="7" t="s">
        <v>2535</v>
      </c>
      <c r="L71" s="8" t="s">
        <v>2536</v>
      </c>
      <c r="M71" s="8">
        <v>4</v>
      </c>
      <c r="N71" s="7" t="s">
        <v>2658</v>
      </c>
      <c r="O71" s="7" t="s">
        <v>2933</v>
      </c>
      <c r="P71" s="7">
        <v>2023</v>
      </c>
      <c r="Q71" s="7">
        <v>35</v>
      </c>
      <c r="R71" s="7">
        <v>4</v>
      </c>
      <c r="S71" s="7">
        <v>409</v>
      </c>
      <c r="T71" s="7">
        <v>412</v>
      </c>
      <c r="U71" s="7" t="str">
        <f>HYPERLINK("http://dx.doi.org/10.1177/10406387231176227","http://dx.doi.org/10.1177/10406387231176227")</f>
        <v>http://dx.doi.org/10.1177/10406387231176227</v>
      </c>
      <c r="V71" s="7" t="s">
        <v>2528</v>
      </c>
      <c r="W71" s="7" t="s">
        <v>2529</v>
      </c>
    </row>
    <row r="72" spans="1:23" ht="20" customHeight="1" x14ac:dyDescent="0.15">
      <c r="A72" s="7">
        <v>69</v>
      </c>
      <c r="B72" s="7">
        <v>1632</v>
      </c>
      <c r="C72" s="7" t="s">
        <v>2934</v>
      </c>
      <c r="D72" s="7" t="s">
        <v>2935</v>
      </c>
      <c r="E72" s="7" t="s">
        <v>2936</v>
      </c>
      <c r="F72" s="7" t="s">
        <v>2937</v>
      </c>
      <c r="G72" s="7" t="s">
        <v>2938</v>
      </c>
      <c r="H72" s="8">
        <v>2023</v>
      </c>
      <c r="I72" s="8" t="s">
        <v>2522</v>
      </c>
      <c r="J72" s="7" t="s">
        <v>2523</v>
      </c>
      <c r="K72" s="7" t="s">
        <v>2535</v>
      </c>
      <c r="L72" s="8" t="s">
        <v>2536</v>
      </c>
      <c r="M72" s="8">
        <v>2</v>
      </c>
      <c r="N72" s="7" t="s">
        <v>2807</v>
      </c>
      <c r="O72" s="7" t="s">
        <v>2608</v>
      </c>
      <c r="P72" s="7">
        <v>2023</v>
      </c>
      <c r="Q72" s="7">
        <v>30</v>
      </c>
      <c r="R72" s="7" t="s">
        <v>2527</v>
      </c>
      <c r="S72" s="7" t="s">
        <v>2527</v>
      </c>
      <c r="T72" s="7" t="s">
        <v>2527</v>
      </c>
      <c r="U72" s="7" t="str">
        <f>HYPERLINK("http://dx.doi.org/10.1051/parasite/2023015","http://dx.doi.org/10.1051/parasite/2023015")</f>
        <v>http://dx.doi.org/10.1051/parasite/2023015</v>
      </c>
      <c r="V72" s="7" t="s">
        <v>2528</v>
      </c>
      <c r="W72" s="7" t="s">
        <v>2529</v>
      </c>
    </row>
    <row r="73" spans="1:23" ht="20" customHeight="1" x14ac:dyDescent="0.15">
      <c r="A73" s="7">
        <v>70</v>
      </c>
      <c r="B73" s="7">
        <v>1634</v>
      </c>
      <c r="C73" s="7" t="s">
        <v>2939</v>
      </c>
      <c r="D73" s="7" t="s">
        <v>2940</v>
      </c>
      <c r="E73" s="7" t="s">
        <v>2527</v>
      </c>
      <c r="F73" s="7" t="s">
        <v>2941</v>
      </c>
      <c r="G73" s="7" t="s">
        <v>2942</v>
      </c>
      <c r="H73" s="8">
        <v>2023</v>
      </c>
      <c r="I73" s="8" t="s">
        <v>2522</v>
      </c>
      <c r="J73" s="7" t="s">
        <v>2523</v>
      </c>
      <c r="K73" s="7" t="s">
        <v>2943</v>
      </c>
      <c r="L73" s="8" t="s">
        <v>2536</v>
      </c>
      <c r="M73" s="8">
        <v>3</v>
      </c>
      <c r="N73" s="7" t="s">
        <v>2641</v>
      </c>
      <c r="O73" s="7" t="s">
        <v>2634</v>
      </c>
      <c r="P73" s="7">
        <v>2023</v>
      </c>
      <c r="Q73" s="7">
        <v>100</v>
      </c>
      <c r="R73" s="7">
        <v>4</v>
      </c>
      <c r="S73" s="7">
        <v>381</v>
      </c>
      <c r="T73" s="7">
        <v>413</v>
      </c>
      <c r="U73" s="7" t="str">
        <f>HYPERLINK("http://dx.doi.org/10.1007/s11230-023-10093-5","http://dx.doi.org/10.1007/s11230-023-10093-5")</f>
        <v>http://dx.doi.org/10.1007/s11230-023-10093-5</v>
      </c>
      <c r="V73" s="7" t="s">
        <v>2528</v>
      </c>
      <c r="W73" s="7" t="s">
        <v>2529</v>
      </c>
    </row>
    <row r="74" spans="1:23" ht="20" customHeight="1" x14ac:dyDescent="0.15">
      <c r="A74" s="7">
        <v>71</v>
      </c>
      <c r="B74" s="7">
        <v>1636</v>
      </c>
      <c r="C74" s="7" t="s">
        <v>2944</v>
      </c>
      <c r="D74" s="7" t="s">
        <v>2945</v>
      </c>
      <c r="E74" s="7" t="s">
        <v>2946</v>
      </c>
      <c r="F74" s="7" t="s">
        <v>2947</v>
      </c>
      <c r="G74" s="7" t="s">
        <v>2948</v>
      </c>
      <c r="H74" s="8">
        <v>2023</v>
      </c>
      <c r="I74" s="8" t="s">
        <v>2522</v>
      </c>
      <c r="J74" s="7" t="s">
        <v>2523</v>
      </c>
      <c r="K74" s="7" t="s">
        <v>2535</v>
      </c>
      <c r="L74" s="8" t="s">
        <v>2536</v>
      </c>
      <c r="M74" s="8">
        <v>2</v>
      </c>
      <c r="N74" s="7" t="s">
        <v>2633</v>
      </c>
      <c r="O74" s="7" t="s">
        <v>2683</v>
      </c>
      <c r="P74" s="7">
        <v>2023</v>
      </c>
      <c r="Q74" s="7">
        <v>15</v>
      </c>
      <c r="R74" s="7">
        <v>5</v>
      </c>
      <c r="S74" s="7" t="s">
        <v>2527</v>
      </c>
      <c r="T74" s="7" t="s">
        <v>2527</v>
      </c>
      <c r="U74" s="7" t="str">
        <f>HYPERLINK("http://dx.doi.org/10.3390/d15050645","http://dx.doi.org/10.3390/d15050645")</f>
        <v>http://dx.doi.org/10.3390/d15050645</v>
      </c>
      <c r="V74" s="7" t="s">
        <v>2528</v>
      </c>
      <c r="W74" s="7" t="s">
        <v>2529</v>
      </c>
    </row>
    <row r="75" spans="1:23" ht="20" customHeight="1" x14ac:dyDescent="0.15">
      <c r="A75" s="7">
        <v>72</v>
      </c>
      <c r="B75" s="7">
        <v>1638</v>
      </c>
      <c r="C75" s="7" t="s">
        <v>2949</v>
      </c>
      <c r="D75" s="7" t="s">
        <v>2950</v>
      </c>
      <c r="E75" s="7" t="s">
        <v>2951</v>
      </c>
      <c r="F75" s="7" t="s">
        <v>2952</v>
      </c>
      <c r="G75" s="7" t="s">
        <v>2953</v>
      </c>
      <c r="H75" s="8">
        <v>2023</v>
      </c>
      <c r="I75" s="8" t="s">
        <v>2522</v>
      </c>
      <c r="J75" s="7" t="s">
        <v>2523</v>
      </c>
      <c r="K75" s="7" t="s">
        <v>2535</v>
      </c>
      <c r="L75" s="8" t="s">
        <v>2536</v>
      </c>
      <c r="M75" s="8">
        <v>1</v>
      </c>
      <c r="N75" s="7" t="s">
        <v>2954</v>
      </c>
      <c r="O75" s="7" t="s">
        <v>2955</v>
      </c>
      <c r="P75" s="7">
        <v>2023</v>
      </c>
      <c r="Q75" s="7">
        <v>573</v>
      </c>
      <c r="R75" s="7" t="s">
        <v>2527</v>
      </c>
      <c r="S75" s="7" t="s">
        <v>2527</v>
      </c>
      <c r="T75" s="7" t="s">
        <v>2527</v>
      </c>
      <c r="U75" s="7" t="str">
        <f>HYPERLINK("http://dx.doi.org/10.1016/j.aquaculture.2023.739583","http://dx.doi.org/10.1016/j.aquaculture.2023.739583")</f>
        <v>http://dx.doi.org/10.1016/j.aquaculture.2023.739583</v>
      </c>
      <c r="V75" s="7" t="s">
        <v>2528</v>
      </c>
      <c r="W75" s="7" t="s">
        <v>2529</v>
      </c>
    </row>
    <row r="76" spans="1:23" ht="20" customHeight="1" x14ac:dyDescent="0.15">
      <c r="A76" s="7">
        <v>73</v>
      </c>
      <c r="B76" s="7">
        <v>1639</v>
      </c>
      <c r="C76" s="7" t="s">
        <v>2956</v>
      </c>
      <c r="D76" s="7" t="s">
        <v>2957</v>
      </c>
      <c r="E76" s="7" t="s">
        <v>2958</v>
      </c>
      <c r="F76" s="7" t="s">
        <v>2959</v>
      </c>
      <c r="G76" s="7" t="s">
        <v>2960</v>
      </c>
      <c r="H76" s="8">
        <v>2023</v>
      </c>
      <c r="I76" s="8" t="s">
        <v>2522</v>
      </c>
      <c r="J76" s="7" t="s">
        <v>2523</v>
      </c>
      <c r="K76" s="7" t="s">
        <v>2535</v>
      </c>
      <c r="L76" s="8" t="s">
        <v>2536</v>
      </c>
      <c r="M76" s="8">
        <v>4</v>
      </c>
      <c r="N76" s="7" t="s">
        <v>2658</v>
      </c>
      <c r="O76" s="7" t="s">
        <v>2652</v>
      </c>
      <c r="P76" s="7">
        <v>2023</v>
      </c>
      <c r="Q76" s="7">
        <v>97</v>
      </c>
      <c r="R76" s="7" t="s">
        <v>2527</v>
      </c>
      <c r="S76" s="7" t="s">
        <v>2527</v>
      </c>
      <c r="T76" s="7" t="s">
        <v>2527</v>
      </c>
      <c r="U76" s="7" t="str">
        <f>HYPERLINK("http://dx.doi.org/10.1017/S0022149X23000196","http://dx.doi.org/10.1017/S0022149X23000196")</f>
        <v>http://dx.doi.org/10.1017/S0022149X23000196</v>
      </c>
      <c r="V76" s="7" t="s">
        <v>2528</v>
      </c>
      <c r="W76" s="7" t="s">
        <v>2529</v>
      </c>
    </row>
    <row r="77" spans="1:23" ht="20" customHeight="1" x14ac:dyDescent="0.15">
      <c r="A77" s="7">
        <v>74</v>
      </c>
      <c r="B77" s="7">
        <v>1643</v>
      </c>
      <c r="C77" s="7" t="s">
        <v>2961</v>
      </c>
      <c r="D77" s="7" t="s">
        <v>2962</v>
      </c>
      <c r="E77" s="7" t="s">
        <v>2963</v>
      </c>
      <c r="F77" s="7" t="s">
        <v>2964</v>
      </c>
      <c r="G77" s="7" t="s">
        <v>2965</v>
      </c>
      <c r="H77" s="8">
        <v>2023</v>
      </c>
      <c r="I77" s="8" t="s">
        <v>2522</v>
      </c>
      <c r="J77" s="7" t="s">
        <v>2523</v>
      </c>
      <c r="K77" s="7" t="s">
        <v>2535</v>
      </c>
      <c r="L77" s="8" t="s">
        <v>2536</v>
      </c>
      <c r="M77" s="8">
        <v>1</v>
      </c>
      <c r="N77" s="7" t="s">
        <v>2966</v>
      </c>
      <c r="O77" s="7" t="s">
        <v>2967</v>
      </c>
      <c r="P77" s="7">
        <v>2023</v>
      </c>
      <c r="Q77" s="7">
        <v>18</v>
      </c>
      <c r="R77" s="7">
        <v>2</v>
      </c>
      <c r="S77" s="7">
        <v>182</v>
      </c>
      <c r="T77" s="7">
        <v>192</v>
      </c>
      <c r="U77" s="7" t="s">
        <v>2527</v>
      </c>
      <c r="V77" s="7" t="s">
        <v>2528</v>
      </c>
      <c r="W77" s="7" t="s">
        <v>2529</v>
      </c>
    </row>
    <row r="78" spans="1:23" ht="20" customHeight="1" x14ac:dyDescent="0.15">
      <c r="A78" s="7">
        <v>75</v>
      </c>
      <c r="B78" s="7">
        <v>1644</v>
      </c>
      <c r="C78" s="7" t="s">
        <v>2968</v>
      </c>
      <c r="D78" s="7" t="s">
        <v>2969</v>
      </c>
      <c r="E78" s="7" t="s">
        <v>2970</v>
      </c>
      <c r="F78" s="7" t="s">
        <v>2971</v>
      </c>
      <c r="G78" s="7" t="s">
        <v>2972</v>
      </c>
      <c r="H78" s="8">
        <v>2023</v>
      </c>
      <c r="I78" s="8" t="s">
        <v>2522</v>
      </c>
      <c r="J78" s="7" t="s">
        <v>2523</v>
      </c>
      <c r="K78" s="7" t="s">
        <v>2535</v>
      </c>
      <c r="L78" s="8" t="s">
        <v>2536</v>
      </c>
      <c r="M78" s="8">
        <v>2</v>
      </c>
      <c r="N78" s="7" t="s">
        <v>2836</v>
      </c>
      <c r="O78" s="7" t="s">
        <v>2671</v>
      </c>
      <c r="P78" s="7">
        <v>2023</v>
      </c>
      <c r="Q78" s="7">
        <v>109</v>
      </c>
      <c r="R78" s="7">
        <v>2</v>
      </c>
      <c r="S78" s="7">
        <v>87</v>
      </c>
      <c r="T78" s="7">
        <v>95</v>
      </c>
      <c r="U78" s="7" t="str">
        <f>HYPERLINK("http://dx.doi.org/10.1645/22-98","http://dx.doi.org/10.1645/22-98")</f>
        <v>http://dx.doi.org/10.1645/22-98</v>
      </c>
      <c r="V78" s="7" t="s">
        <v>2528</v>
      </c>
      <c r="W78" s="7" t="s">
        <v>2529</v>
      </c>
    </row>
    <row r="79" spans="1:23" ht="20" customHeight="1" x14ac:dyDescent="0.15">
      <c r="A79" s="7">
        <v>76</v>
      </c>
      <c r="B79" s="7">
        <v>1648</v>
      </c>
      <c r="C79" s="7" t="s">
        <v>2973</v>
      </c>
      <c r="D79" s="7" t="s">
        <v>2974</v>
      </c>
      <c r="E79" s="7" t="s">
        <v>2975</v>
      </c>
      <c r="F79" s="7" t="s">
        <v>2976</v>
      </c>
      <c r="G79" s="7" t="s">
        <v>2977</v>
      </c>
      <c r="H79" s="8">
        <v>2023</v>
      </c>
      <c r="I79" s="8" t="s">
        <v>2758</v>
      </c>
      <c r="J79" s="7" t="s">
        <v>2523</v>
      </c>
      <c r="O79" s="7" t="s">
        <v>2559</v>
      </c>
      <c r="P79" s="7">
        <v>2023</v>
      </c>
      <c r="Q79" s="7">
        <v>122</v>
      </c>
      <c r="R79" s="7">
        <v>5</v>
      </c>
      <c r="S79" s="7">
        <v>1221</v>
      </c>
      <c r="T79" s="7">
        <v>1228</v>
      </c>
      <c r="U79" s="7" t="str">
        <f>HYPERLINK("http://dx.doi.org/10.1007/s00436-023-07822-6","http://dx.doi.org/10.1007/s00436-023-07822-6")</f>
        <v>http://dx.doi.org/10.1007/s00436-023-07822-6</v>
      </c>
      <c r="V79" s="7" t="s">
        <v>2528</v>
      </c>
      <c r="W79" s="7" t="s">
        <v>2529</v>
      </c>
    </row>
    <row r="80" spans="1:23" ht="20" customHeight="1" x14ac:dyDescent="0.15">
      <c r="A80" s="7">
        <v>77</v>
      </c>
      <c r="B80" s="7">
        <v>1650</v>
      </c>
      <c r="C80" s="7" t="s">
        <v>2978</v>
      </c>
      <c r="D80" s="7" t="s">
        <v>2979</v>
      </c>
      <c r="E80" s="7" t="s">
        <v>2980</v>
      </c>
      <c r="F80" s="7" t="s">
        <v>2981</v>
      </c>
      <c r="G80" s="7" t="s">
        <v>2982</v>
      </c>
      <c r="H80" s="8">
        <v>2023</v>
      </c>
      <c r="I80" s="8" t="s">
        <v>2758</v>
      </c>
      <c r="J80" s="7" t="s">
        <v>2523</v>
      </c>
      <c r="O80" s="7" t="s">
        <v>2983</v>
      </c>
      <c r="P80" s="7">
        <v>2023</v>
      </c>
      <c r="Q80" s="7">
        <v>20</v>
      </c>
      <c r="R80" s="7" t="s">
        <v>2527</v>
      </c>
      <c r="S80" s="7">
        <v>170</v>
      </c>
      <c r="T80" s="7">
        <v>179</v>
      </c>
      <c r="U80" s="7" t="str">
        <f>HYPERLINK("http://dx.doi.org/10.1016/j.ijppaw.2023.02.004","http://dx.doi.org/10.1016/j.ijppaw.2023.02.004")</f>
        <v>http://dx.doi.org/10.1016/j.ijppaw.2023.02.004</v>
      </c>
      <c r="V80" s="7" t="s">
        <v>2528</v>
      </c>
      <c r="W80" s="7" t="s">
        <v>2529</v>
      </c>
    </row>
    <row r="81" spans="1:23" ht="20" customHeight="1" x14ac:dyDescent="0.15">
      <c r="A81" s="7">
        <v>78</v>
      </c>
      <c r="B81" s="7">
        <v>1651</v>
      </c>
      <c r="C81" s="7" t="s">
        <v>2984</v>
      </c>
      <c r="D81" s="7" t="s">
        <v>2985</v>
      </c>
      <c r="E81" s="7" t="s">
        <v>2527</v>
      </c>
      <c r="F81" s="7" t="s">
        <v>2986</v>
      </c>
      <c r="G81" s="7" t="s">
        <v>2987</v>
      </c>
      <c r="H81" s="8">
        <v>2023</v>
      </c>
      <c r="I81" s="8" t="s">
        <v>2522</v>
      </c>
      <c r="J81" s="7" t="s">
        <v>2523</v>
      </c>
      <c r="K81" s="7" t="s">
        <v>2535</v>
      </c>
      <c r="L81" s="8" t="s">
        <v>2536</v>
      </c>
      <c r="M81" s="8">
        <v>5</v>
      </c>
      <c r="N81" s="7" t="s">
        <v>2988</v>
      </c>
      <c r="O81" s="7" t="s">
        <v>2589</v>
      </c>
      <c r="P81" s="7">
        <v>2023</v>
      </c>
      <c r="Q81" s="7">
        <v>18</v>
      </c>
      <c r="R81" s="7">
        <v>3</v>
      </c>
      <c r="S81" s="7" t="s">
        <v>2527</v>
      </c>
      <c r="T81" s="7" t="s">
        <v>2527</v>
      </c>
      <c r="U81" s="7" t="str">
        <f>HYPERLINK("http://dx.doi.org/10.1371/journal.pone.0279268","http://dx.doi.org/10.1371/journal.pone.0279268")</f>
        <v>http://dx.doi.org/10.1371/journal.pone.0279268</v>
      </c>
      <c r="V81" s="7" t="s">
        <v>2528</v>
      </c>
      <c r="W81" s="7" t="s">
        <v>2529</v>
      </c>
    </row>
    <row r="82" spans="1:23" ht="20" customHeight="1" x14ac:dyDescent="0.15">
      <c r="A82" s="7">
        <v>79</v>
      </c>
      <c r="B82" s="7">
        <v>1653</v>
      </c>
      <c r="C82" s="7" t="s">
        <v>2989</v>
      </c>
      <c r="D82" s="7" t="s">
        <v>2990</v>
      </c>
      <c r="E82" s="7" t="s">
        <v>2991</v>
      </c>
      <c r="F82" s="7" t="s">
        <v>2992</v>
      </c>
      <c r="G82" s="7" t="s">
        <v>2993</v>
      </c>
      <c r="H82" s="8">
        <v>2023</v>
      </c>
      <c r="I82" s="8" t="s">
        <v>2522</v>
      </c>
      <c r="J82" s="7" t="s">
        <v>2523</v>
      </c>
      <c r="K82" s="7" t="s">
        <v>2535</v>
      </c>
      <c r="L82" s="8" t="s">
        <v>2536</v>
      </c>
      <c r="M82" s="8">
        <v>3</v>
      </c>
      <c r="N82" s="7" t="s">
        <v>2709</v>
      </c>
      <c r="O82" s="7" t="s">
        <v>2671</v>
      </c>
      <c r="P82" s="7">
        <v>2023</v>
      </c>
      <c r="Q82" s="7">
        <v>109</v>
      </c>
      <c r="R82" s="7">
        <v>2</v>
      </c>
      <c r="S82" s="7">
        <v>129</v>
      </c>
      <c r="T82" s="7">
        <v>134</v>
      </c>
      <c r="U82" s="7" t="str">
        <f>HYPERLINK("http://dx.doi.org/10.1645/22-87","http://dx.doi.org/10.1645/22-87")</f>
        <v>http://dx.doi.org/10.1645/22-87</v>
      </c>
      <c r="V82" s="7" t="s">
        <v>2528</v>
      </c>
      <c r="W82" s="7" t="s">
        <v>2529</v>
      </c>
    </row>
    <row r="83" spans="1:23" ht="20" customHeight="1" x14ac:dyDescent="0.15">
      <c r="A83" s="7">
        <v>80</v>
      </c>
      <c r="B83" s="7">
        <v>1658</v>
      </c>
      <c r="C83" s="7" t="s">
        <v>2994</v>
      </c>
      <c r="D83" s="7" t="s">
        <v>2995</v>
      </c>
      <c r="E83" s="7" t="s">
        <v>2527</v>
      </c>
      <c r="F83" s="7" t="s">
        <v>2996</v>
      </c>
      <c r="G83" s="7" t="s">
        <v>2997</v>
      </c>
      <c r="H83" s="8">
        <v>2023</v>
      </c>
      <c r="I83" s="8" t="s">
        <v>2758</v>
      </c>
      <c r="J83" s="7" t="s">
        <v>2523</v>
      </c>
      <c r="O83" s="7" t="s">
        <v>2998</v>
      </c>
      <c r="P83" s="7">
        <v>2023</v>
      </c>
      <c r="Q83" s="7">
        <v>17</v>
      </c>
      <c r="R83" s="7">
        <v>2</v>
      </c>
      <c r="S83" s="7" t="s">
        <v>2527</v>
      </c>
      <c r="T83" s="7" t="s">
        <v>2527</v>
      </c>
      <c r="U83" s="7" t="str">
        <f>HYPERLINK("http://dx.doi.org/10.1371/journal.pntd.0011111","http://dx.doi.org/10.1371/journal.pntd.0011111")</f>
        <v>http://dx.doi.org/10.1371/journal.pntd.0011111</v>
      </c>
      <c r="V83" s="7" t="s">
        <v>2528</v>
      </c>
      <c r="W83" s="7" t="s">
        <v>2529</v>
      </c>
    </row>
    <row r="84" spans="1:23" ht="20" customHeight="1" x14ac:dyDescent="0.15">
      <c r="A84" s="7">
        <v>81</v>
      </c>
      <c r="B84" s="7">
        <v>1659</v>
      </c>
      <c r="C84" s="7" t="s">
        <v>2999</v>
      </c>
      <c r="D84" s="7" t="s">
        <v>3000</v>
      </c>
      <c r="E84" s="7" t="s">
        <v>3001</v>
      </c>
      <c r="F84" s="7" t="s">
        <v>3002</v>
      </c>
      <c r="G84" s="7" t="s">
        <v>3003</v>
      </c>
      <c r="H84" s="8">
        <v>2023</v>
      </c>
      <c r="I84" s="8" t="s">
        <v>2522</v>
      </c>
      <c r="J84" s="7" t="s">
        <v>2523</v>
      </c>
      <c r="K84" s="7" t="s">
        <v>2535</v>
      </c>
      <c r="L84" s="8" t="s">
        <v>2536</v>
      </c>
      <c r="M84" s="8">
        <v>1</v>
      </c>
      <c r="N84" s="7" t="s">
        <v>2621</v>
      </c>
      <c r="O84" s="7" t="s">
        <v>2652</v>
      </c>
      <c r="P84" s="7">
        <v>2023</v>
      </c>
      <c r="Q84" s="7">
        <v>97</v>
      </c>
      <c r="R84" s="7" t="s">
        <v>2527</v>
      </c>
      <c r="S84" s="7" t="s">
        <v>2527</v>
      </c>
      <c r="T84" s="7" t="s">
        <v>2527</v>
      </c>
      <c r="U84" s="7" t="str">
        <f>HYPERLINK("http://dx.doi.org/10.1017/S0022149X22000931","http://dx.doi.org/10.1017/S0022149X22000931")</f>
        <v>http://dx.doi.org/10.1017/S0022149X22000931</v>
      </c>
      <c r="V84" s="7" t="s">
        <v>2528</v>
      </c>
      <c r="W84" s="7" t="s">
        <v>2529</v>
      </c>
    </row>
    <row r="85" spans="1:23" ht="20" customHeight="1" x14ac:dyDescent="0.15">
      <c r="A85" s="7">
        <v>82</v>
      </c>
      <c r="B85" s="7">
        <v>1660</v>
      </c>
      <c r="C85" s="7" t="s">
        <v>3004</v>
      </c>
      <c r="D85" s="7" t="s">
        <v>3005</v>
      </c>
      <c r="E85" s="7" t="s">
        <v>3006</v>
      </c>
      <c r="F85" s="7" t="s">
        <v>3007</v>
      </c>
      <c r="G85" s="7" t="s">
        <v>3008</v>
      </c>
      <c r="H85" s="8">
        <v>2023</v>
      </c>
      <c r="I85" s="8" t="s">
        <v>2522</v>
      </c>
      <c r="J85" s="7" t="s">
        <v>2523</v>
      </c>
      <c r="K85" s="7" t="s">
        <v>2535</v>
      </c>
      <c r="L85" s="8" t="s">
        <v>2536</v>
      </c>
      <c r="M85" s="8">
        <v>1</v>
      </c>
      <c r="N85" s="7" t="s">
        <v>3009</v>
      </c>
      <c r="O85" s="7" t="s">
        <v>3010</v>
      </c>
      <c r="P85" s="7">
        <v>2023</v>
      </c>
      <c r="Q85" s="7">
        <v>99</v>
      </c>
      <c r="R85" s="7">
        <v>1</v>
      </c>
      <c r="S85" s="7">
        <v>117</v>
      </c>
      <c r="T85" s="7">
        <v>121</v>
      </c>
      <c r="U85" s="7" t="str">
        <f>HYPERLINK("http://dx.doi.org/10.3897/zse.99.91381","http://dx.doi.org/10.3897/zse.99.91381")</f>
        <v>http://dx.doi.org/10.3897/zse.99.91381</v>
      </c>
      <c r="V85" s="7" t="s">
        <v>2528</v>
      </c>
      <c r="W85" s="7" t="s">
        <v>2529</v>
      </c>
    </row>
    <row r="86" spans="1:23" ht="20" customHeight="1" x14ac:dyDescent="0.15">
      <c r="A86" s="7">
        <v>83</v>
      </c>
      <c r="B86" s="7">
        <v>1662</v>
      </c>
      <c r="C86" s="7" t="s">
        <v>3011</v>
      </c>
      <c r="D86" s="7" t="s">
        <v>3012</v>
      </c>
      <c r="E86" s="7" t="s">
        <v>3013</v>
      </c>
      <c r="F86" s="7" t="s">
        <v>3014</v>
      </c>
      <c r="G86" s="7" t="s">
        <v>3015</v>
      </c>
      <c r="H86" s="8">
        <v>2023</v>
      </c>
      <c r="I86" s="8" t="s">
        <v>2522</v>
      </c>
      <c r="J86" s="7" t="s">
        <v>2523</v>
      </c>
      <c r="K86" s="7" t="s">
        <v>2535</v>
      </c>
      <c r="L86" s="8" t="s">
        <v>2536</v>
      </c>
      <c r="M86" s="8">
        <v>2</v>
      </c>
      <c r="N86" s="7" t="s">
        <v>2807</v>
      </c>
      <c r="O86" s="7" t="s">
        <v>2652</v>
      </c>
      <c r="P86" s="7">
        <v>2023</v>
      </c>
      <c r="Q86" s="7">
        <v>97</v>
      </c>
      <c r="R86" s="7" t="s">
        <v>2527</v>
      </c>
      <c r="S86" s="7" t="s">
        <v>2527</v>
      </c>
      <c r="T86" s="7" t="s">
        <v>2527</v>
      </c>
      <c r="U86" s="7" t="str">
        <f>HYPERLINK("http://dx.doi.org/10.1017/S0022149X22000852","http://dx.doi.org/10.1017/S0022149X22000852")</f>
        <v>http://dx.doi.org/10.1017/S0022149X22000852</v>
      </c>
      <c r="V86" s="7" t="s">
        <v>2528</v>
      </c>
      <c r="W86" s="7" t="s">
        <v>2529</v>
      </c>
    </row>
    <row r="87" spans="1:23" ht="20" customHeight="1" x14ac:dyDescent="0.15">
      <c r="A87" s="7">
        <v>84</v>
      </c>
      <c r="B87" s="7">
        <v>1663</v>
      </c>
      <c r="C87" s="7" t="s">
        <v>3016</v>
      </c>
      <c r="D87" s="7" t="s">
        <v>3017</v>
      </c>
      <c r="E87" s="7" t="s">
        <v>3018</v>
      </c>
      <c r="F87" s="7" t="s">
        <v>3019</v>
      </c>
      <c r="G87" s="7" t="s">
        <v>3020</v>
      </c>
      <c r="H87" s="8">
        <v>2023</v>
      </c>
      <c r="I87" s="8" t="s">
        <v>2522</v>
      </c>
      <c r="J87" s="7" t="s">
        <v>2523</v>
      </c>
      <c r="K87" s="7" t="s">
        <v>2535</v>
      </c>
      <c r="L87" s="8" t="s">
        <v>2536</v>
      </c>
      <c r="M87" s="8">
        <v>5</v>
      </c>
      <c r="N87" s="7" t="s">
        <v>2988</v>
      </c>
      <c r="O87" s="7" t="s">
        <v>2583</v>
      </c>
      <c r="P87" s="7">
        <v>2023</v>
      </c>
      <c r="Q87" s="7">
        <v>150</v>
      </c>
      <c r="R87" s="7">
        <v>4</v>
      </c>
      <c r="S87" s="7">
        <v>337</v>
      </c>
      <c r="T87" s="7">
        <v>347</v>
      </c>
      <c r="U87" s="7" t="str">
        <f>HYPERLINK("http://dx.doi.org/10.1017/S003118202300001X","http://dx.doi.org/10.1017/S003118202300001X")</f>
        <v>http://dx.doi.org/10.1017/S003118202300001X</v>
      </c>
      <c r="V87" s="7" t="s">
        <v>2528</v>
      </c>
      <c r="W87" s="7" t="s">
        <v>2529</v>
      </c>
    </row>
    <row r="88" spans="1:23" ht="20" customHeight="1" x14ac:dyDescent="0.15">
      <c r="A88" s="7">
        <v>85</v>
      </c>
      <c r="B88" s="7">
        <v>1665</v>
      </c>
      <c r="C88" s="7" t="s">
        <v>3021</v>
      </c>
      <c r="D88" s="7" t="s">
        <v>3022</v>
      </c>
      <c r="E88" s="7" t="s">
        <v>3023</v>
      </c>
      <c r="F88" s="7" t="s">
        <v>3024</v>
      </c>
      <c r="G88" s="7" t="s">
        <v>3025</v>
      </c>
      <c r="H88" s="8">
        <v>2023</v>
      </c>
      <c r="I88" s="8" t="s">
        <v>2522</v>
      </c>
      <c r="J88" s="7" t="s">
        <v>2523</v>
      </c>
      <c r="K88" s="7" t="s">
        <v>3026</v>
      </c>
      <c r="L88" s="8" t="s">
        <v>3027</v>
      </c>
      <c r="M88" s="8">
        <v>1</v>
      </c>
      <c r="N88" s="7" t="s">
        <v>2582</v>
      </c>
      <c r="O88" s="7" t="s">
        <v>2683</v>
      </c>
      <c r="P88" s="7">
        <v>2023</v>
      </c>
      <c r="Q88" s="7">
        <v>15</v>
      </c>
      <c r="R88" s="7">
        <v>1</v>
      </c>
      <c r="S88" s="7" t="s">
        <v>2527</v>
      </c>
      <c r="T88" s="7" t="s">
        <v>2527</v>
      </c>
      <c r="U88" s="7" t="str">
        <f>HYPERLINK("http://dx.doi.org/10.3390/d15010104","http://dx.doi.org/10.3390/d15010104")</f>
        <v>http://dx.doi.org/10.3390/d15010104</v>
      </c>
      <c r="V88" s="7" t="s">
        <v>2528</v>
      </c>
      <c r="W88" s="7" t="s">
        <v>2529</v>
      </c>
    </row>
    <row r="89" spans="1:23" ht="20" customHeight="1" x14ac:dyDescent="0.15">
      <c r="A89" s="7">
        <v>86</v>
      </c>
      <c r="B89" s="7">
        <v>1666</v>
      </c>
      <c r="C89" s="7" t="s">
        <v>3028</v>
      </c>
      <c r="D89" s="7" t="s">
        <v>3029</v>
      </c>
      <c r="E89" s="7" t="s">
        <v>3030</v>
      </c>
      <c r="F89" s="7" t="s">
        <v>3031</v>
      </c>
      <c r="G89" s="7" t="s">
        <v>3032</v>
      </c>
      <c r="H89" s="8">
        <v>2023</v>
      </c>
      <c r="I89" s="8" t="s">
        <v>2758</v>
      </c>
      <c r="J89" s="7" t="s">
        <v>2523</v>
      </c>
      <c r="O89" s="7" t="s">
        <v>3033</v>
      </c>
      <c r="P89" s="7">
        <v>2023</v>
      </c>
      <c r="Q89" s="7">
        <v>32</v>
      </c>
      <c r="R89" s="7">
        <v>3</v>
      </c>
      <c r="S89" s="7" t="s">
        <v>2527</v>
      </c>
      <c r="T89" s="7" t="s">
        <v>2527</v>
      </c>
      <c r="U89" s="7" t="str">
        <f>HYPERLINK("http://dx.doi.org/10.1590/S1984-29612023042","http://dx.doi.org/10.1590/S1984-29612023042")</f>
        <v>http://dx.doi.org/10.1590/S1984-29612023042</v>
      </c>
      <c r="V89" s="7" t="s">
        <v>2528</v>
      </c>
      <c r="W89" s="7" t="s">
        <v>2529</v>
      </c>
    </row>
    <row r="90" spans="1:23" ht="20" customHeight="1" x14ac:dyDescent="0.15">
      <c r="A90" s="7">
        <v>87</v>
      </c>
      <c r="B90" s="7">
        <v>1667</v>
      </c>
      <c r="C90" s="7" t="s">
        <v>3034</v>
      </c>
      <c r="D90" s="7" t="s">
        <v>3035</v>
      </c>
      <c r="E90" s="7" t="s">
        <v>3036</v>
      </c>
      <c r="F90" s="7" t="s">
        <v>3037</v>
      </c>
      <c r="G90" s="7" t="s">
        <v>3038</v>
      </c>
      <c r="H90" s="8">
        <v>2023</v>
      </c>
      <c r="I90" s="8" t="s">
        <v>2758</v>
      </c>
      <c r="J90" s="7" t="s">
        <v>2523</v>
      </c>
      <c r="O90" s="7" t="s">
        <v>2671</v>
      </c>
      <c r="P90" s="7">
        <v>2023</v>
      </c>
      <c r="Q90" s="7">
        <v>109</v>
      </c>
      <c r="R90" s="7">
        <v>1</v>
      </c>
      <c r="S90" s="7">
        <v>27</v>
      </c>
      <c r="T90" s="7">
        <v>34</v>
      </c>
      <c r="U90" s="7" t="str">
        <f>HYPERLINK("http://dx.doi.org/10.1645/22-79","http://dx.doi.org/10.1645/22-79")</f>
        <v>http://dx.doi.org/10.1645/22-79</v>
      </c>
      <c r="V90" s="7" t="s">
        <v>2528</v>
      </c>
      <c r="W90" s="7" t="s">
        <v>2529</v>
      </c>
    </row>
    <row r="91" spans="1:23" ht="20" customHeight="1" x14ac:dyDescent="0.15">
      <c r="A91" s="7">
        <v>88</v>
      </c>
      <c r="B91" s="7">
        <v>1670</v>
      </c>
      <c r="C91" s="7" t="s">
        <v>3039</v>
      </c>
      <c r="D91" s="7" t="s">
        <v>3040</v>
      </c>
      <c r="E91" s="7" t="s">
        <v>3041</v>
      </c>
      <c r="F91" s="7" t="s">
        <v>3042</v>
      </c>
      <c r="G91" s="7" t="s">
        <v>3043</v>
      </c>
      <c r="H91" s="8">
        <v>2023</v>
      </c>
      <c r="I91" s="8" t="s">
        <v>2522</v>
      </c>
      <c r="J91" s="7" t="s">
        <v>2523</v>
      </c>
      <c r="K91" s="7" t="s">
        <v>2535</v>
      </c>
      <c r="L91" s="8" t="s">
        <v>2536</v>
      </c>
      <c r="M91" s="8">
        <v>2</v>
      </c>
      <c r="N91" s="7" t="s">
        <v>2807</v>
      </c>
      <c r="O91" s="7" t="s">
        <v>2683</v>
      </c>
      <c r="P91" s="7">
        <v>2023</v>
      </c>
      <c r="Q91" s="7">
        <v>15</v>
      </c>
      <c r="R91" s="7">
        <v>1</v>
      </c>
      <c r="S91" s="7" t="s">
        <v>2527</v>
      </c>
      <c r="T91" s="7" t="s">
        <v>2527</v>
      </c>
      <c r="U91" s="7" t="str">
        <f>HYPERLINK("http://dx.doi.org/10.3390/d15010119","http://dx.doi.org/10.3390/d15010119")</f>
        <v>http://dx.doi.org/10.3390/d15010119</v>
      </c>
      <c r="V91" s="7" t="s">
        <v>2528</v>
      </c>
      <c r="W91" s="7" t="s">
        <v>2529</v>
      </c>
    </row>
    <row r="92" spans="1:23" ht="20" customHeight="1" x14ac:dyDescent="0.15">
      <c r="A92" s="7">
        <v>89</v>
      </c>
      <c r="B92" s="7">
        <v>1671</v>
      </c>
      <c r="C92" s="7" t="s">
        <v>3044</v>
      </c>
      <c r="D92" s="7" t="s">
        <v>3045</v>
      </c>
      <c r="E92" s="7" t="s">
        <v>3046</v>
      </c>
      <c r="F92" s="7" t="s">
        <v>3047</v>
      </c>
      <c r="G92" s="7" t="s">
        <v>3048</v>
      </c>
      <c r="H92" s="8">
        <v>2023</v>
      </c>
      <c r="I92" s="8" t="s">
        <v>2522</v>
      </c>
      <c r="J92" s="7" t="s">
        <v>2523</v>
      </c>
      <c r="K92" s="7" t="s">
        <v>2535</v>
      </c>
      <c r="L92" s="8" t="s">
        <v>2536</v>
      </c>
      <c r="M92" s="8">
        <v>3</v>
      </c>
      <c r="N92" s="7" t="s">
        <v>2709</v>
      </c>
      <c r="O92" s="7" t="s">
        <v>2664</v>
      </c>
      <c r="P92" s="7">
        <v>2023</v>
      </c>
      <c r="Q92" s="7">
        <v>93</v>
      </c>
      <c r="R92" s="7" t="s">
        <v>2527</v>
      </c>
      <c r="S92" s="7" t="s">
        <v>2527</v>
      </c>
      <c r="T92" s="7" t="s">
        <v>2527</v>
      </c>
      <c r="U92" s="7" t="str">
        <f>HYPERLINK("http://dx.doi.org/10.1016/j.parint.2022.102721","http://dx.doi.org/10.1016/j.parint.2022.102721")</f>
        <v>http://dx.doi.org/10.1016/j.parint.2022.102721</v>
      </c>
      <c r="V92" s="7" t="s">
        <v>2528</v>
      </c>
      <c r="W92" s="7" t="s">
        <v>2529</v>
      </c>
    </row>
    <row r="93" spans="1:23" ht="20" customHeight="1" x14ac:dyDescent="0.15">
      <c r="A93" s="7">
        <v>90</v>
      </c>
      <c r="B93" s="7">
        <v>1673</v>
      </c>
      <c r="C93" s="7" t="s">
        <v>3049</v>
      </c>
      <c r="D93" s="7" t="s">
        <v>3050</v>
      </c>
      <c r="E93" s="7" t="s">
        <v>2527</v>
      </c>
      <c r="F93" s="7" t="s">
        <v>3051</v>
      </c>
      <c r="G93" s="7" t="s">
        <v>3052</v>
      </c>
      <c r="H93" s="8">
        <v>2023</v>
      </c>
      <c r="I93" s="8" t="s">
        <v>2522</v>
      </c>
      <c r="J93" s="7" t="s">
        <v>2523</v>
      </c>
      <c r="K93" s="7" t="s">
        <v>2535</v>
      </c>
      <c r="L93" s="8" t="s">
        <v>2536</v>
      </c>
      <c r="M93" s="8">
        <v>1</v>
      </c>
      <c r="N93" s="7" t="s">
        <v>2621</v>
      </c>
      <c r="O93" s="7" t="s">
        <v>2634</v>
      </c>
      <c r="P93" s="7">
        <v>2023</v>
      </c>
      <c r="Q93" s="7">
        <v>100</v>
      </c>
      <c r="R93" s="7">
        <v>2</v>
      </c>
      <c r="S93" s="7">
        <v>189</v>
      </c>
      <c r="T93" s="7">
        <v>213</v>
      </c>
      <c r="U93" s="7" t="str">
        <f>HYPERLINK("http://dx.doi.org/10.1007/s11230-022-10081-1","http://dx.doi.org/10.1007/s11230-022-10081-1")</f>
        <v>http://dx.doi.org/10.1007/s11230-022-10081-1</v>
      </c>
      <c r="V93" s="7" t="s">
        <v>2528</v>
      </c>
      <c r="W93" s="7" t="s">
        <v>2529</v>
      </c>
    </row>
    <row r="94" spans="1:23" ht="20" customHeight="1" x14ac:dyDescent="0.15">
      <c r="A94" s="7">
        <v>91</v>
      </c>
      <c r="B94" s="7">
        <v>1676</v>
      </c>
      <c r="C94" s="7" t="s">
        <v>3053</v>
      </c>
      <c r="D94" s="7" t="s">
        <v>3054</v>
      </c>
      <c r="E94" s="7" t="s">
        <v>3055</v>
      </c>
      <c r="F94" s="7" t="s">
        <v>2909</v>
      </c>
      <c r="G94" s="7" t="s">
        <v>3056</v>
      </c>
      <c r="H94" s="8">
        <v>2023</v>
      </c>
      <c r="I94" s="8" t="s">
        <v>2522</v>
      </c>
      <c r="J94" s="7" t="s">
        <v>2523</v>
      </c>
      <c r="K94" s="7" t="s">
        <v>2535</v>
      </c>
      <c r="L94" s="8" t="s">
        <v>2536</v>
      </c>
      <c r="M94" s="8">
        <v>2</v>
      </c>
      <c r="N94" s="7" t="s">
        <v>2807</v>
      </c>
      <c r="O94" s="7" t="s">
        <v>2739</v>
      </c>
      <c r="P94" s="7">
        <v>2023</v>
      </c>
      <c r="Q94" s="7">
        <v>68</v>
      </c>
      <c r="R94" s="7">
        <v>1</v>
      </c>
      <c r="S94" s="7">
        <v>159</v>
      </c>
      <c r="T94" s="7">
        <v>171</v>
      </c>
      <c r="U94" s="7" t="str">
        <f>HYPERLINK("http://dx.doi.org/10.1007/s11686-022-00643-0","http://dx.doi.org/10.1007/s11686-022-00643-0")</f>
        <v>http://dx.doi.org/10.1007/s11686-022-00643-0</v>
      </c>
      <c r="V94" s="7" t="s">
        <v>2528</v>
      </c>
      <c r="W94" s="7" t="s">
        <v>2529</v>
      </c>
    </row>
    <row r="95" spans="1:23" ht="20" customHeight="1" x14ac:dyDescent="0.15">
      <c r="A95" s="7">
        <v>92</v>
      </c>
      <c r="B95" s="7">
        <v>1678</v>
      </c>
      <c r="C95" s="7" t="s">
        <v>3057</v>
      </c>
      <c r="D95" s="7" t="s">
        <v>3058</v>
      </c>
      <c r="E95" s="7" t="s">
        <v>3059</v>
      </c>
      <c r="F95" s="7" t="s">
        <v>3060</v>
      </c>
      <c r="G95" s="7" t="s">
        <v>3061</v>
      </c>
      <c r="H95" s="8">
        <v>2023</v>
      </c>
      <c r="I95" s="8" t="s">
        <v>2522</v>
      </c>
      <c r="J95" s="7" t="s">
        <v>2523</v>
      </c>
      <c r="K95" s="7" t="s">
        <v>2535</v>
      </c>
      <c r="L95" s="8" t="s">
        <v>2536</v>
      </c>
      <c r="M95" s="8">
        <v>3</v>
      </c>
      <c r="N95" s="7" t="s">
        <v>2641</v>
      </c>
      <c r="O95" s="7" t="s">
        <v>2664</v>
      </c>
      <c r="P95" s="7">
        <v>2023</v>
      </c>
      <c r="Q95" s="7">
        <v>93</v>
      </c>
      <c r="R95" s="7" t="s">
        <v>2527</v>
      </c>
      <c r="S95" s="7" t="s">
        <v>2527</v>
      </c>
      <c r="T95" s="7" t="s">
        <v>2527</v>
      </c>
      <c r="U95" s="7" t="str">
        <f>HYPERLINK("http://dx.doi.org/10.1016/j.parint.2022.102710","http://dx.doi.org/10.1016/j.parint.2022.102710")</f>
        <v>http://dx.doi.org/10.1016/j.parint.2022.102710</v>
      </c>
      <c r="V95" s="7" t="s">
        <v>2528</v>
      </c>
      <c r="W95" s="7" t="s">
        <v>2529</v>
      </c>
    </row>
    <row r="96" spans="1:23" ht="20" customHeight="1" x14ac:dyDescent="0.15">
      <c r="A96" s="7">
        <v>93</v>
      </c>
      <c r="B96" s="7">
        <v>1684</v>
      </c>
      <c r="C96" s="7" t="s">
        <v>3062</v>
      </c>
      <c r="D96" s="7" t="s">
        <v>3063</v>
      </c>
      <c r="E96" s="7" t="s">
        <v>3064</v>
      </c>
      <c r="F96" s="7" t="s">
        <v>3065</v>
      </c>
      <c r="G96" s="7" t="s">
        <v>3066</v>
      </c>
      <c r="H96" s="8">
        <v>2023</v>
      </c>
      <c r="I96" s="8" t="s">
        <v>2522</v>
      </c>
      <c r="J96" s="7" t="s">
        <v>2523</v>
      </c>
      <c r="K96" s="7" t="s">
        <v>2535</v>
      </c>
      <c r="L96" s="8" t="s">
        <v>2536</v>
      </c>
      <c r="M96" s="8">
        <v>1</v>
      </c>
      <c r="N96" s="7" t="s">
        <v>2537</v>
      </c>
      <c r="O96" s="7" t="s">
        <v>3067</v>
      </c>
      <c r="P96" s="7">
        <v>2023</v>
      </c>
      <c r="Q96" s="7">
        <v>78</v>
      </c>
      <c r="R96" s="7">
        <v>1</v>
      </c>
      <c r="S96" s="7">
        <v>119</v>
      </c>
      <c r="T96" s="7">
        <v>128</v>
      </c>
      <c r="U96" s="7" t="str">
        <f>HYPERLINK("http://dx.doi.org/10.1007/s11756-022-01241-1","http://dx.doi.org/10.1007/s11756-022-01241-1")</f>
        <v>http://dx.doi.org/10.1007/s11756-022-01241-1</v>
      </c>
      <c r="V96" s="7" t="s">
        <v>2528</v>
      </c>
      <c r="W96" s="7" t="s">
        <v>2529</v>
      </c>
    </row>
    <row r="97" spans="1:23" ht="20" customHeight="1" x14ac:dyDescent="0.15">
      <c r="A97" s="7">
        <v>94</v>
      </c>
      <c r="B97" s="7">
        <v>1688</v>
      </c>
      <c r="C97" s="7" t="s">
        <v>3068</v>
      </c>
      <c r="D97" s="7" t="s">
        <v>3069</v>
      </c>
      <c r="E97" s="7" t="s">
        <v>3070</v>
      </c>
      <c r="F97" s="7" t="s">
        <v>3071</v>
      </c>
      <c r="G97" s="7" t="s">
        <v>3072</v>
      </c>
      <c r="H97" s="8">
        <v>2023</v>
      </c>
      <c r="I97" s="8" t="s">
        <v>2522</v>
      </c>
      <c r="J97" s="7" t="s">
        <v>2523</v>
      </c>
      <c r="K97" s="7" t="s">
        <v>3073</v>
      </c>
      <c r="L97" s="8" t="s">
        <v>2551</v>
      </c>
      <c r="N97" s="7" t="s">
        <v>2551</v>
      </c>
      <c r="O97" s="7" t="s">
        <v>3074</v>
      </c>
      <c r="P97" s="7">
        <v>2023</v>
      </c>
      <c r="Q97" s="7">
        <v>851</v>
      </c>
      <c r="R97" s="7" t="s">
        <v>2527</v>
      </c>
      <c r="S97" s="7" t="s">
        <v>2527</v>
      </c>
      <c r="T97" s="7" t="s">
        <v>2527</v>
      </c>
      <c r="U97" s="7" t="str">
        <f>HYPERLINK("http://dx.doi.org/10.1016/j.gene.2022.146952","http://dx.doi.org/10.1016/j.gene.2022.146952")</f>
        <v>http://dx.doi.org/10.1016/j.gene.2022.146952</v>
      </c>
      <c r="V97" s="7" t="s">
        <v>2528</v>
      </c>
      <c r="W97" s="7" t="s">
        <v>2529</v>
      </c>
    </row>
    <row r="98" spans="1:23" ht="20" customHeight="1" x14ac:dyDescent="0.15">
      <c r="A98" s="7">
        <v>95</v>
      </c>
      <c r="B98" s="7">
        <v>1705</v>
      </c>
      <c r="C98" s="7" t="s">
        <v>3075</v>
      </c>
      <c r="D98" s="7" t="s">
        <v>3076</v>
      </c>
      <c r="E98" s="7" t="s">
        <v>3077</v>
      </c>
      <c r="F98" s="7" t="s">
        <v>3078</v>
      </c>
      <c r="G98" s="7" t="s">
        <v>3079</v>
      </c>
      <c r="H98" s="8">
        <v>2023</v>
      </c>
      <c r="I98" s="8" t="s">
        <v>2522</v>
      </c>
      <c r="J98" s="7" t="s">
        <v>2523</v>
      </c>
      <c r="K98" s="7" t="s">
        <v>2694</v>
      </c>
      <c r="L98" s="8" t="s">
        <v>2551</v>
      </c>
      <c r="N98" s="7" t="s">
        <v>2551</v>
      </c>
      <c r="O98" s="7" t="s">
        <v>2664</v>
      </c>
      <c r="P98" s="7">
        <v>2023</v>
      </c>
      <c r="Q98" s="7">
        <v>92</v>
      </c>
      <c r="R98" s="7" t="s">
        <v>2527</v>
      </c>
      <c r="S98" s="7" t="s">
        <v>2527</v>
      </c>
      <c r="T98" s="7" t="s">
        <v>2527</v>
      </c>
      <c r="U98" s="7" t="str">
        <f>HYPERLINK("http://dx.doi.org/10.1016/j.parint.2022.102682","http://dx.doi.org/10.1016/j.parint.2022.102682")</f>
        <v>http://dx.doi.org/10.1016/j.parint.2022.102682</v>
      </c>
      <c r="V98" s="7" t="s">
        <v>2528</v>
      </c>
      <c r="W98" s="7" t="s">
        <v>2529</v>
      </c>
    </row>
    <row r="99" spans="1:23" ht="20" customHeight="1" x14ac:dyDescent="0.15">
      <c r="A99" s="7">
        <v>96</v>
      </c>
      <c r="B99" s="7">
        <v>1803</v>
      </c>
      <c r="C99" s="7" t="s">
        <v>3080</v>
      </c>
      <c r="D99" s="7" t="s">
        <v>3081</v>
      </c>
      <c r="E99" s="7" t="s">
        <v>3082</v>
      </c>
      <c r="F99" s="7" t="s">
        <v>3083</v>
      </c>
      <c r="G99" s="7" t="s">
        <v>3084</v>
      </c>
      <c r="H99" s="8">
        <v>2023</v>
      </c>
      <c r="I99" s="8" t="s">
        <v>2758</v>
      </c>
      <c r="J99" s="7" t="s">
        <v>2523</v>
      </c>
      <c r="O99" s="7" t="s">
        <v>3085</v>
      </c>
      <c r="P99" s="7">
        <v>2023</v>
      </c>
      <c r="Q99" s="7">
        <v>41</v>
      </c>
      <c r="R99" s="7">
        <v>4</v>
      </c>
      <c r="S99" s="7">
        <v>1414</v>
      </c>
      <c r="T99" s="7">
        <v>1423</v>
      </c>
      <c r="U99" s="7" t="str">
        <f>HYPERLINK("http://dx.doi.org/10.1080/07391102.2021.2023641","http://dx.doi.org/10.1080/07391102.2021.2023641")</f>
        <v>http://dx.doi.org/10.1080/07391102.2021.2023641</v>
      </c>
      <c r="V99" s="7" t="s">
        <v>2528</v>
      </c>
      <c r="W99" s="7" t="s">
        <v>2529</v>
      </c>
    </row>
    <row r="100" spans="1:23" ht="20" customHeight="1" x14ac:dyDescent="0.15">
      <c r="A100" s="7">
        <v>97</v>
      </c>
      <c r="B100" s="7">
        <v>3089</v>
      </c>
      <c r="C100" s="7" t="s">
        <v>3086</v>
      </c>
      <c r="D100" s="7" t="s">
        <v>3087</v>
      </c>
      <c r="E100" s="7" t="s">
        <v>3088</v>
      </c>
      <c r="F100" s="7" t="s">
        <v>3089</v>
      </c>
      <c r="G100" s="7" t="s">
        <v>3090</v>
      </c>
      <c r="H100" s="8">
        <v>2023</v>
      </c>
      <c r="I100" s="8" t="s">
        <v>2522</v>
      </c>
      <c r="J100" s="7" t="s">
        <v>2523</v>
      </c>
      <c r="K100" s="7" t="s">
        <v>2708</v>
      </c>
      <c r="L100" s="8" t="s">
        <v>2536</v>
      </c>
      <c r="M100" s="8">
        <v>1</v>
      </c>
      <c r="N100" s="7" t="s">
        <v>2621</v>
      </c>
      <c r="O100" s="7" t="s">
        <v>2652</v>
      </c>
      <c r="P100" s="7">
        <v>2023</v>
      </c>
      <c r="Q100" s="7">
        <v>97</v>
      </c>
      <c r="R100" s="7" t="s">
        <v>2527</v>
      </c>
      <c r="S100" s="7" t="s">
        <v>2527</v>
      </c>
      <c r="T100" s="7" t="s">
        <v>2527</v>
      </c>
      <c r="U100" s="7" t="str">
        <f>HYPERLINK("http://dx.doi.org/10.1017/S0022149X23000834","http://dx.doi.org/10.1017/S0022149X23000834")</f>
        <v>http://dx.doi.org/10.1017/S0022149X23000834</v>
      </c>
      <c r="V100" s="7" t="s">
        <v>2528</v>
      </c>
      <c r="W100" s="7" t="s">
        <v>2529</v>
      </c>
    </row>
    <row r="101" spans="1:23" ht="20" customHeight="1" x14ac:dyDescent="0.15">
      <c r="A101" s="7">
        <v>98</v>
      </c>
      <c r="B101" s="7">
        <v>3105</v>
      </c>
      <c r="C101" s="7" t="s">
        <v>3091</v>
      </c>
      <c r="D101" s="7" t="s">
        <v>3092</v>
      </c>
      <c r="E101" s="7" t="s">
        <v>3093</v>
      </c>
      <c r="F101" s="7" t="s">
        <v>3094</v>
      </c>
      <c r="G101" s="7" t="s">
        <v>3095</v>
      </c>
      <c r="H101" s="8">
        <v>2023</v>
      </c>
      <c r="I101" s="8" t="s">
        <v>2522</v>
      </c>
      <c r="J101" s="7" t="s">
        <v>2523</v>
      </c>
      <c r="K101" s="7" t="s">
        <v>2535</v>
      </c>
      <c r="L101" s="8" t="s">
        <v>2536</v>
      </c>
      <c r="M101" s="8">
        <v>1</v>
      </c>
      <c r="N101" s="7" t="s">
        <v>2582</v>
      </c>
      <c r="O101" s="7" t="s">
        <v>2652</v>
      </c>
      <c r="P101" s="7">
        <v>2023</v>
      </c>
      <c r="Q101" s="7">
        <v>97</v>
      </c>
      <c r="R101" s="7" t="s">
        <v>2527</v>
      </c>
      <c r="S101" s="7" t="s">
        <v>2527</v>
      </c>
      <c r="T101" s="7" t="s">
        <v>2527</v>
      </c>
      <c r="U101" s="7" t="str">
        <f>HYPERLINK("http://dx.doi.org/10.1017/S0022149X23000706","http://dx.doi.org/10.1017/S0022149X23000706")</f>
        <v>http://dx.doi.org/10.1017/S0022149X23000706</v>
      </c>
      <c r="V101" s="7" t="s">
        <v>2528</v>
      </c>
      <c r="W101" s="7" t="s">
        <v>2529</v>
      </c>
    </row>
    <row r="102" spans="1:23" ht="20" customHeight="1" x14ac:dyDescent="0.15">
      <c r="A102" s="7">
        <v>99</v>
      </c>
      <c r="B102" s="7">
        <v>3111</v>
      </c>
      <c r="C102" s="7" t="s">
        <v>3096</v>
      </c>
      <c r="D102" s="7" t="s">
        <v>3097</v>
      </c>
      <c r="E102" s="7" t="s">
        <v>3098</v>
      </c>
      <c r="F102" s="7" t="s">
        <v>3099</v>
      </c>
      <c r="G102" s="7" t="s">
        <v>3100</v>
      </c>
      <c r="H102" s="8">
        <v>2023</v>
      </c>
      <c r="I102" s="8" t="s">
        <v>2758</v>
      </c>
      <c r="J102" s="7" t="s">
        <v>2523</v>
      </c>
      <c r="O102" s="7" t="s">
        <v>3101</v>
      </c>
      <c r="P102" s="7">
        <v>2023</v>
      </c>
      <c r="Q102" s="7">
        <v>201</v>
      </c>
      <c r="R102" s="7" t="s">
        <v>2527</v>
      </c>
      <c r="S102" s="7" t="s">
        <v>2527</v>
      </c>
      <c r="T102" s="7" t="s">
        <v>2527</v>
      </c>
      <c r="U102" s="7" t="str">
        <f>HYPERLINK("http://dx.doi.org/10.1016/j.jip.2023.108012","http://dx.doi.org/10.1016/j.jip.2023.108012")</f>
        <v>http://dx.doi.org/10.1016/j.jip.2023.108012</v>
      </c>
      <c r="V102" s="7" t="s">
        <v>2528</v>
      </c>
      <c r="W102" s="7" t="s">
        <v>2529</v>
      </c>
    </row>
    <row r="103" spans="1:23" ht="20" customHeight="1" x14ac:dyDescent="0.15">
      <c r="A103" s="7">
        <v>100</v>
      </c>
      <c r="B103" s="7">
        <v>3121</v>
      </c>
      <c r="C103" s="7" t="s">
        <v>3102</v>
      </c>
      <c r="D103" s="7" t="s">
        <v>3103</v>
      </c>
      <c r="E103" s="7" t="s">
        <v>3104</v>
      </c>
      <c r="F103" s="7" t="s">
        <v>3105</v>
      </c>
      <c r="G103" s="7" t="s">
        <v>3106</v>
      </c>
      <c r="H103" s="8">
        <v>2023</v>
      </c>
      <c r="I103" s="8" t="s">
        <v>2758</v>
      </c>
      <c r="J103" s="7" t="s">
        <v>2523</v>
      </c>
      <c r="O103" s="7" t="s">
        <v>3107</v>
      </c>
      <c r="P103" s="7">
        <v>2023</v>
      </c>
      <c r="Q103" s="7">
        <v>43</v>
      </c>
      <c r="R103" s="7" t="s">
        <v>3108</v>
      </c>
      <c r="S103" s="7">
        <v>196</v>
      </c>
      <c r="T103" s="7">
        <v>204</v>
      </c>
      <c r="U103" s="7" t="str">
        <f>HYPERLINK("http://dx.doi.org/10.1080/13235818.2023.2261174","http://dx.doi.org/10.1080/13235818.2023.2261174")</f>
        <v>http://dx.doi.org/10.1080/13235818.2023.2261174</v>
      </c>
      <c r="V103" s="7" t="s">
        <v>2528</v>
      </c>
      <c r="W103" s="7" t="s">
        <v>2529</v>
      </c>
    </row>
    <row r="104" spans="1:23" ht="20" customHeight="1" x14ac:dyDescent="0.15">
      <c r="A104" s="7">
        <v>101</v>
      </c>
      <c r="B104" s="7">
        <v>3123</v>
      </c>
      <c r="C104" s="7" t="s">
        <v>3109</v>
      </c>
      <c r="D104" s="7" t="s">
        <v>3110</v>
      </c>
      <c r="E104" s="7" t="s">
        <v>3111</v>
      </c>
      <c r="F104" s="7" t="s">
        <v>3112</v>
      </c>
      <c r="G104" s="7" t="s">
        <v>3113</v>
      </c>
      <c r="H104" s="8">
        <v>2023</v>
      </c>
      <c r="I104" s="8" t="s">
        <v>2522</v>
      </c>
      <c r="J104" s="7" t="s">
        <v>2523</v>
      </c>
      <c r="K104" s="7" t="s">
        <v>2535</v>
      </c>
      <c r="L104" s="8" t="s">
        <v>2536</v>
      </c>
      <c r="M104" s="8">
        <v>1</v>
      </c>
      <c r="N104" s="7" t="s">
        <v>2621</v>
      </c>
      <c r="O104" s="7" t="s">
        <v>2545</v>
      </c>
      <c r="P104" s="7">
        <v>2023</v>
      </c>
      <c r="Q104" s="7">
        <v>13</v>
      </c>
      <c r="R104" s="7">
        <v>20</v>
      </c>
      <c r="S104" s="7" t="s">
        <v>2527</v>
      </c>
      <c r="T104" s="7" t="s">
        <v>2527</v>
      </c>
      <c r="U104" s="7" t="str">
        <f>HYPERLINK("http://dx.doi.org/10.3390/ani13203236","http://dx.doi.org/10.3390/ani13203236")</f>
        <v>http://dx.doi.org/10.3390/ani13203236</v>
      </c>
      <c r="V104" s="7" t="s">
        <v>2528</v>
      </c>
      <c r="W104" s="7" t="s">
        <v>2529</v>
      </c>
    </row>
    <row r="105" spans="1:23" ht="20" customHeight="1" x14ac:dyDescent="0.15">
      <c r="A105" s="7">
        <v>102</v>
      </c>
      <c r="B105" s="7">
        <v>3125</v>
      </c>
      <c r="C105" s="7" t="s">
        <v>3114</v>
      </c>
      <c r="D105" s="7" t="s">
        <v>3115</v>
      </c>
      <c r="E105" s="7" t="s">
        <v>2527</v>
      </c>
      <c r="F105" s="7" t="s">
        <v>3116</v>
      </c>
      <c r="G105" s="7" t="s">
        <v>3117</v>
      </c>
      <c r="H105" s="8">
        <v>2023</v>
      </c>
      <c r="I105" s="8" t="s">
        <v>2522</v>
      </c>
      <c r="J105" s="7" t="s">
        <v>2523</v>
      </c>
      <c r="K105" s="7" t="s">
        <v>3118</v>
      </c>
      <c r="L105" s="8" t="s">
        <v>3119</v>
      </c>
      <c r="N105" s="7" t="s">
        <v>3120</v>
      </c>
      <c r="O105" s="7" t="s">
        <v>3121</v>
      </c>
      <c r="P105" s="7">
        <v>2023</v>
      </c>
      <c r="Q105" s="7">
        <v>109</v>
      </c>
      <c r="R105" s="7">
        <v>4</v>
      </c>
      <c r="S105" s="7">
        <v>811</v>
      </c>
      <c r="T105" s="7">
        <v>819</v>
      </c>
      <c r="U105" s="7" t="str">
        <f>HYPERLINK("http://dx.doi.org/10.4269/ajtmh.23-0235","http://dx.doi.org/10.4269/ajtmh.23-0235")</f>
        <v>http://dx.doi.org/10.4269/ajtmh.23-0235</v>
      </c>
      <c r="V105" s="7" t="s">
        <v>2528</v>
      </c>
      <c r="W105" s="7" t="s">
        <v>2529</v>
      </c>
    </row>
    <row r="106" spans="1:23" ht="20" customHeight="1" x14ac:dyDescent="0.15">
      <c r="A106" s="7">
        <v>103</v>
      </c>
      <c r="B106" s="7">
        <v>3128</v>
      </c>
      <c r="C106" s="7" t="s">
        <v>3122</v>
      </c>
      <c r="D106" s="7" t="s">
        <v>3123</v>
      </c>
      <c r="E106" s="7" t="s">
        <v>3124</v>
      </c>
      <c r="F106" s="7" t="s">
        <v>3125</v>
      </c>
      <c r="G106" s="7" t="s">
        <v>3126</v>
      </c>
      <c r="H106" s="8">
        <v>2023</v>
      </c>
      <c r="I106" s="8" t="s">
        <v>2522</v>
      </c>
      <c r="J106" s="7" t="s">
        <v>2523</v>
      </c>
      <c r="K106" s="7" t="s">
        <v>2694</v>
      </c>
      <c r="L106" s="8" t="s">
        <v>2536</v>
      </c>
      <c r="M106" s="8">
        <v>3</v>
      </c>
      <c r="N106" s="7" t="s">
        <v>2641</v>
      </c>
      <c r="O106" s="7" t="s">
        <v>2683</v>
      </c>
      <c r="P106" s="7">
        <v>2023</v>
      </c>
      <c r="Q106" s="7">
        <v>15</v>
      </c>
      <c r="R106" s="7">
        <v>10</v>
      </c>
      <c r="S106" s="7" t="s">
        <v>2527</v>
      </c>
      <c r="T106" s="7" t="s">
        <v>2527</v>
      </c>
      <c r="U106" s="7" t="str">
        <f>HYPERLINK("http://dx.doi.org/10.3390/d15101034","http://dx.doi.org/10.3390/d15101034")</f>
        <v>http://dx.doi.org/10.3390/d15101034</v>
      </c>
      <c r="V106" s="7" t="s">
        <v>2528</v>
      </c>
      <c r="W106" s="7" t="s">
        <v>2529</v>
      </c>
    </row>
    <row r="107" spans="1:23" ht="20" customHeight="1" x14ac:dyDescent="0.15">
      <c r="A107" s="7">
        <v>104</v>
      </c>
      <c r="B107" s="7">
        <v>3129</v>
      </c>
      <c r="C107" s="7" t="s">
        <v>3127</v>
      </c>
      <c r="D107" s="7" t="s">
        <v>3128</v>
      </c>
      <c r="E107" s="7" t="s">
        <v>3129</v>
      </c>
      <c r="F107" s="7" t="s">
        <v>3130</v>
      </c>
      <c r="G107" s="7" t="s">
        <v>3131</v>
      </c>
      <c r="H107" s="8">
        <v>2023</v>
      </c>
      <c r="I107" s="8" t="s">
        <v>2758</v>
      </c>
      <c r="J107" s="7" t="s">
        <v>2523</v>
      </c>
      <c r="O107" s="7" t="s">
        <v>2570</v>
      </c>
      <c r="P107" s="7">
        <v>2023</v>
      </c>
      <c r="Q107" s="7">
        <v>32</v>
      </c>
      <c r="R107" s="7">
        <v>19</v>
      </c>
      <c r="S107" s="7">
        <v>5414</v>
      </c>
      <c r="T107" s="7">
        <v>5428</v>
      </c>
      <c r="U107" s="7" t="str">
        <f>HYPERLINK("http://dx.doi.org/10.1111/mec.17111","http://dx.doi.org/10.1111/mec.17111")</f>
        <v>http://dx.doi.org/10.1111/mec.17111</v>
      </c>
      <c r="V107" s="7" t="s">
        <v>2528</v>
      </c>
      <c r="W107" s="7" t="s">
        <v>2529</v>
      </c>
    </row>
    <row r="108" spans="1:23" ht="20" customHeight="1" x14ac:dyDescent="0.15">
      <c r="A108" s="7">
        <v>105</v>
      </c>
      <c r="B108" s="7">
        <v>3150</v>
      </c>
      <c r="C108" s="7" t="s">
        <v>3132</v>
      </c>
      <c r="D108" s="7" t="s">
        <v>3133</v>
      </c>
      <c r="E108" s="7" t="s">
        <v>3134</v>
      </c>
      <c r="F108" s="7" t="s">
        <v>3135</v>
      </c>
      <c r="G108" s="7" t="s">
        <v>3136</v>
      </c>
      <c r="H108" s="8">
        <v>2023</v>
      </c>
      <c r="I108" s="8" t="s">
        <v>2522</v>
      </c>
      <c r="J108" s="7" t="s">
        <v>2523</v>
      </c>
      <c r="K108" s="7" t="s">
        <v>3137</v>
      </c>
      <c r="L108" s="8" t="s">
        <v>2536</v>
      </c>
      <c r="M108" s="8">
        <v>1</v>
      </c>
      <c r="N108" s="7" t="s">
        <v>2582</v>
      </c>
      <c r="O108" s="7" t="s">
        <v>2559</v>
      </c>
      <c r="P108" s="7">
        <v>2023</v>
      </c>
      <c r="Q108" s="7">
        <v>122</v>
      </c>
      <c r="R108" s="7">
        <v>9</v>
      </c>
      <c r="S108" s="7">
        <v>2207</v>
      </c>
      <c r="T108" s="7">
        <v>2216</v>
      </c>
      <c r="U108" s="7" t="str">
        <f>HYPERLINK("http://dx.doi.org/10.1007/s00436-023-07921-4","http://dx.doi.org/10.1007/s00436-023-07921-4")</f>
        <v>http://dx.doi.org/10.1007/s00436-023-07921-4</v>
      </c>
      <c r="V108" s="7" t="s">
        <v>2528</v>
      </c>
      <c r="W108" s="7" t="s">
        <v>2529</v>
      </c>
    </row>
    <row r="109" spans="1:23" ht="20" customHeight="1" x14ac:dyDescent="0.15">
      <c r="A109" s="7">
        <v>106</v>
      </c>
      <c r="B109" s="7">
        <v>3155</v>
      </c>
      <c r="C109" s="7" t="s">
        <v>3138</v>
      </c>
      <c r="D109" s="7" t="s">
        <v>3139</v>
      </c>
      <c r="E109" s="7" t="s">
        <v>3140</v>
      </c>
      <c r="F109" s="7" t="s">
        <v>3141</v>
      </c>
      <c r="G109" s="7" t="s">
        <v>3142</v>
      </c>
      <c r="H109" s="8">
        <v>2023</v>
      </c>
      <c r="I109" s="8" t="s">
        <v>2522</v>
      </c>
      <c r="J109" s="7" t="s">
        <v>2523</v>
      </c>
      <c r="K109" s="7" t="s">
        <v>2535</v>
      </c>
      <c r="L109" s="8" t="s">
        <v>3143</v>
      </c>
      <c r="M109" s="8">
        <v>7</v>
      </c>
      <c r="N109" s="7" t="s">
        <v>3144</v>
      </c>
      <c r="O109" s="7" t="s">
        <v>3145</v>
      </c>
      <c r="P109" s="7">
        <v>2023</v>
      </c>
      <c r="Q109" s="7">
        <v>12</v>
      </c>
      <c r="R109" s="7">
        <v>7</v>
      </c>
      <c r="S109" s="7" t="s">
        <v>2527</v>
      </c>
      <c r="T109" s="7" t="s">
        <v>2527</v>
      </c>
      <c r="U109" s="7" t="str">
        <f>HYPERLINK("http://dx.doi.org/10.3390/pathogens12070923","http://dx.doi.org/10.3390/pathogens12070923")</f>
        <v>http://dx.doi.org/10.3390/pathogens12070923</v>
      </c>
      <c r="V109" s="7" t="s">
        <v>2528</v>
      </c>
      <c r="W109" s="7" t="s">
        <v>2529</v>
      </c>
    </row>
    <row r="110" spans="1:23" ht="20" customHeight="1" x14ac:dyDescent="0.15">
      <c r="A110" s="7">
        <v>107</v>
      </c>
      <c r="B110" s="7">
        <v>3170</v>
      </c>
      <c r="C110" s="7" t="s">
        <v>3146</v>
      </c>
      <c r="D110" s="7" t="s">
        <v>3147</v>
      </c>
      <c r="E110" s="7" t="s">
        <v>3148</v>
      </c>
      <c r="F110" s="7" t="s">
        <v>3149</v>
      </c>
      <c r="G110" s="7" t="s">
        <v>3150</v>
      </c>
      <c r="H110" s="8">
        <v>2023</v>
      </c>
      <c r="I110" s="8" t="s">
        <v>2758</v>
      </c>
      <c r="J110" s="7" t="s">
        <v>2523</v>
      </c>
      <c r="O110" s="7" t="s">
        <v>2545</v>
      </c>
      <c r="P110" s="7">
        <v>2023</v>
      </c>
      <c r="Q110" s="7">
        <v>13</v>
      </c>
      <c r="R110" s="7">
        <v>12</v>
      </c>
      <c r="S110" s="7" t="s">
        <v>2527</v>
      </c>
      <c r="T110" s="7" t="s">
        <v>2527</v>
      </c>
      <c r="U110" s="7" t="str">
        <f>HYPERLINK("http://dx.doi.org/10.3390/ani13121953","http://dx.doi.org/10.3390/ani13121953")</f>
        <v>http://dx.doi.org/10.3390/ani13121953</v>
      </c>
      <c r="V110" s="7" t="s">
        <v>2528</v>
      </c>
      <c r="W110" s="7" t="s">
        <v>3151</v>
      </c>
    </row>
    <row r="111" spans="1:23" ht="20" customHeight="1" x14ac:dyDescent="0.15">
      <c r="A111" s="7">
        <v>108</v>
      </c>
      <c r="B111" s="7">
        <v>3175</v>
      </c>
      <c r="C111" s="7" t="s">
        <v>3152</v>
      </c>
      <c r="D111" s="7" t="s">
        <v>3153</v>
      </c>
      <c r="E111" s="7" t="s">
        <v>3154</v>
      </c>
      <c r="F111" s="7" t="s">
        <v>3155</v>
      </c>
      <c r="G111" s="7" t="s">
        <v>3156</v>
      </c>
      <c r="H111" s="8">
        <v>2023</v>
      </c>
      <c r="I111" s="8" t="s">
        <v>2522</v>
      </c>
      <c r="J111" s="7" t="s">
        <v>2523</v>
      </c>
      <c r="K111" s="7" t="s">
        <v>2694</v>
      </c>
      <c r="L111" s="8" t="s">
        <v>2536</v>
      </c>
      <c r="M111" s="8">
        <v>1</v>
      </c>
      <c r="N111" s="7" t="s">
        <v>2621</v>
      </c>
      <c r="O111" s="7" t="s">
        <v>2559</v>
      </c>
      <c r="P111" s="7">
        <v>2023</v>
      </c>
      <c r="Q111" s="7">
        <v>122</v>
      </c>
      <c r="R111" s="7">
        <v>8</v>
      </c>
      <c r="S111" s="7">
        <v>1765</v>
      </c>
      <c r="T111" s="7">
        <v>1774</v>
      </c>
      <c r="U111" s="7" t="str">
        <f>HYPERLINK("http://dx.doi.org/10.1007/s00436-023-07863-x","http://dx.doi.org/10.1007/s00436-023-07863-x")</f>
        <v>http://dx.doi.org/10.1007/s00436-023-07863-x</v>
      </c>
      <c r="V111" s="7" t="s">
        <v>2528</v>
      </c>
      <c r="W111" s="7" t="s">
        <v>2529</v>
      </c>
    </row>
    <row r="112" spans="1:23" ht="20" customHeight="1" x14ac:dyDescent="0.15">
      <c r="A112" s="7">
        <v>109</v>
      </c>
      <c r="B112" s="7">
        <v>3195</v>
      </c>
      <c r="C112" s="7" t="s">
        <v>3157</v>
      </c>
      <c r="D112" s="7" t="s">
        <v>3158</v>
      </c>
      <c r="E112" s="7" t="s">
        <v>2527</v>
      </c>
      <c r="F112" s="7" t="s">
        <v>3159</v>
      </c>
      <c r="G112" s="7" t="s">
        <v>3160</v>
      </c>
      <c r="H112" s="8">
        <v>2023</v>
      </c>
      <c r="I112" s="8" t="s">
        <v>2522</v>
      </c>
      <c r="J112" s="7" t="s">
        <v>2523</v>
      </c>
      <c r="K112" s="7" t="s">
        <v>3137</v>
      </c>
      <c r="L112" s="8" t="s">
        <v>2536</v>
      </c>
      <c r="M112" s="8">
        <v>3</v>
      </c>
      <c r="N112" s="7" t="s">
        <v>2641</v>
      </c>
      <c r="O112" s="7" t="s">
        <v>3161</v>
      </c>
      <c r="P112" s="7">
        <v>2023</v>
      </c>
      <c r="Q112" s="7">
        <v>29</v>
      </c>
      <c r="R112" s="7">
        <v>4</v>
      </c>
      <c r="S112" s="7">
        <v>809</v>
      </c>
      <c r="T112" s="7">
        <v>813</v>
      </c>
      <c r="U112" s="7" t="str">
        <f>HYPERLINK("http://dx.doi.org/10.3201/eid2904.221517","http://dx.doi.org/10.3201/eid2904.221517")</f>
        <v>http://dx.doi.org/10.3201/eid2904.221517</v>
      </c>
      <c r="V112" s="7" t="s">
        <v>2528</v>
      </c>
      <c r="W112" s="7" t="s">
        <v>2529</v>
      </c>
    </row>
    <row r="113" spans="1:23" ht="20" customHeight="1" x14ac:dyDescent="0.15">
      <c r="A113" s="7">
        <v>110</v>
      </c>
      <c r="B113" s="7">
        <v>3199</v>
      </c>
      <c r="C113" s="7" t="s">
        <v>3162</v>
      </c>
      <c r="D113" s="7" t="s">
        <v>3163</v>
      </c>
      <c r="E113" s="7" t="s">
        <v>2527</v>
      </c>
      <c r="F113" s="7" t="s">
        <v>3164</v>
      </c>
      <c r="G113" s="7" t="s">
        <v>3165</v>
      </c>
      <c r="H113" s="8">
        <v>2023</v>
      </c>
      <c r="I113" s="8" t="s">
        <v>2522</v>
      </c>
      <c r="J113" s="7" t="s">
        <v>2523</v>
      </c>
      <c r="K113" s="7" t="s">
        <v>2535</v>
      </c>
      <c r="L113" s="8" t="s">
        <v>2536</v>
      </c>
      <c r="M113" s="8">
        <v>3</v>
      </c>
      <c r="N113" s="7" t="s">
        <v>2641</v>
      </c>
      <c r="O113" s="7" t="s">
        <v>2589</v>
      </c>
      <c r="P113" s="7">
        <v>2023</v>
      </c>
      <c r="Q113" s="7">
        <v>18</v>
      </c>
      <c r="R113" s="7">
        <v>3</v>
      </c>
      <c r="S113" s="7" t="s">
        <v>2527</v>
      </c>
      <c r="T113" s="7" t="s">
        <v>2527</v>
      </c>
      <c r="U113" s="7" t="str">
        <f>HYPERLINK("http://dx.doi.org/10.1371/journal.pone.0281740","http://dx.doi.org/10.1371/journal.pone.0281740")</f>
        <v>http://dx.doi.org/10.1371/journal.pone.0281740</v>
      </c>
      <c r="V113" s="7" t="s">
        <v>2528</v>
      </c>
      <c r="W113" s="7" t="s">
        <v>2529</v>
      </c>
    </row>
    <row r="114" spans="1:23" ht="20" customHeight="1" x14ac:dyDescent="0.15">
      <c r="A114" s="7">
        <v>111</v>
      </c>
      <c r="B114" s="7">
        <v>3209</v>
      </c>
      <c r="C114" s="7" t="s">
        <v>3166</v>
      </c>
      <c r="D114" s="7" t="s">
        <v>3167</v>
      </c>
      <c r="E114" s="7" t="s">
        <v>3168</v>
      </c>
      <c r="F114" s="7" t="s">
        <v>3169</v>
      </c>
      <c r="G114" s="7" t="s">
        <v>3170</v>
      </c>
      <c r="H114" s="8">
        <v>2023</v>
      </c>
      <c r="I114" s="8" t="s">
        <v>2758</v>
      </c>
      <c r="J114" s="7" t="s">
        <v>2523</v>
      </c>
      <c r="O114" s="7" t="s">
        <v>3171</v>
      </c>
      <c r="P114" s="7">
        <v>2023</v>
      </c>
      <c r="Q114" s="7">
        <v>24</v>
      </c>
      <c r="R114" s="7">
        <v>5</v>
      </c>
      <c r="S114" s="7" t="s">
        <v>2527</v>
      </c>
      <c r="T114" s="7" t="s">
        <v>2527</v>
      </c>
      <c r="U114" s="7" t="str">
        <f>HYPERLINK("http://dx.doi.org/10.3390/ijms24054895","http://dx.doi.org/10.3390/ijms24054895")</f>
        <v>http://dx.doi.org/10.3390/ijms24054895</v>
      </c>
      <c r="V114" s="7" t="s">
        <v>2528</v>
      </c>
      <c r="W114" s="7" t="s">
        <v>3151</v>
      </c>
    </row>
    <row r="115" spans="1:23" ht="20" customHeight="1" x14ac:dyDescent="0.15">
      <c r="A115" s="7">
        <v>112</v>
      </c>
      <c r="B115" s="7">
        <v>3211</v>
      </c>
      <c r="C115" s="7" t="s">
        <v>3172</v>
      </c>
      <c r="D115" s="7" t="s">
        <v>3173</v>
      </c>
      <c r="E115" s="7" t="s">
        <v>3174</v>
      </c>
      <c r="F115" s="7" t="s">
        <v>3175</v>
      </c>
      <c r="G115" s="7" t="s">
        <v>3176</v>
      </c>
      <c r="H115" s="8">
        <v>2023</v>
      </c>
      <c r="I115" s="8" t="s">
        <v>2522</v>
      </c>
      <c r="J115" s="7" t="s">
        <v>2523</v>
      </c>
      <c r="K115" s="7" t="s">
        <v>2535</v>
      </c>
      <c r="L115" s="8" t="s">
        <v>2536</v>
      </c>
      <c r="M115" s="8">
        <v>2</v>
      </c>
      <c r="N115" s="7" t="s">
        <v>2633</v>
      </c>
      <c r="O115" s="7" t="s">
        <v>2671</v>
      </c>
      <c r="P115" s="7">
        <v>2023</v>
      </c>
      <c r="Q115" s="7">
        <v>109</v>
      </c>
      <c r="R115" s="7">
        <v>2</v>
      </c>
      <c r="S115" s="7">
        <v>114</v>
      </c>
      <c r="T115" s="7">
        <v>128</v>
      </c>
      <c r="U115" s="7" t="str">
        <f>HYPERLINK("http://dx.doi.org/10.1645/22-105","http://dx.doi.org/10.1645/22-105")</f>
        <v>http://dx.doi.org/10.1645/22-105</v>
      </c>
      <c r="V115" s="7" t="s">
        <v>2528</v>
      </c>
      <c r="W115" s="7" t="s">
        <v>2529</v>
      </c>
    </row>
    <row r="116" spans="1:23" ht="20" customHeight="1" x14ac:dyDescent="0.15">
      <c r="A116" s="7">
        <v>113</v>
      </c>
      <c r="B116" s="7">
        <v>3215</v>
      </c>
      <c r="C116" s="7" t="s">
        <v>3177</v>
      </c>
      <c r="D116" s="7" t="s">
        <v>3178</v>
      </c>
      <c r="E116" s="7" t="s">
        <v>3179</v>
      </c>
      <c r="F116" s="7" t="s">
        <v>2527</v>
      </c>
      <c r="G116" s="7" t="s">
        <v>3180</v>
      </c>
      <c r="H116" s="8">
        <v>2023</v>
      </c>
      <c r="I116" s="8" t="s">
        <v>2522</v>
      </c>
      <c r="J116" s="7" t="s">
        <v>2523</v>
      </c>
      <c r="K116" s="7" t="s">
        <v>2535</v>
      </c>
      <c r="L116" s="8" t="s">
        <v>2536</v>
      </c>
      <c r="M116" s="8">
        <v>4</v>
      </c>
      <c r="N116" s="7" t="s">
        <v>2658</v>
      </c>
      <c r="O116" s="7" t="s">
        <v>2559</v>
      </c>
      <c r="P116" s="7">
        <v>2023</v>
      </c>
      <c r="Q116" s="7">
        <v>122</v>
      </c>
      <c r="R116" s="7">
        <v>4</v>
      </c>
      <c r="S116" s="7">
        <v>1037</v>
      </c>
      <c r="T116" s="7">
        <v>1042</v>
      </c>
      <c r="U116" s="7" t="str">
        <f>HYPERLINK("http://dx.doi.org/10.1007/s00436-023-07794-7","http://dx.doi.org/10.1007/s00436-023-07794-7")</f>
        <v>http://dx.doi.org/10.1007/s00436-023-07794-7</v>
      </c>
      <c r="V116" s="7" t="s">
        <v>2528</v>
      </c>
      <c r="W116" s="7" t="s">
        <v>2529</v>
      </c>
    </row>
    <row r="117" spans="1:23" ht="20" customHeight="1" x14ac:dyDescent="0.15">
      <c r="A117" s="7">
        <v>114</v>
      </c>
      <c r="B117" s="7">
        <v>3218</v>
      </c>
      <c r="C117" s="7" t="s">
        <v>3181</v>
      </c>
      <c r="D117" s="7" t="s">
        <v>3182</v>
      </c>
      <c r="E117" s="7" t="s">
        <v>2527</v>
      </c>
      <c r="F117" s="7" t="s">
        <v>3183</v>
      </c>
      <c r="G117" s="7" t="s">
        <v>3184</v>
      </c>
      <c r="H117" s="8">
        <v>2023</v>
      </c>
      <c r="I117" s="8" t="s">
        <v>2522</v>
      </c>
      <c r="J117" s="7" t="s">
        <v>2523</v>
      </c>
      <c r="K117" s="7" t="s">
        <v>3118</v>
      </c>
      <c r="L117" s="8" t="s">
        <v>2536</v>
      </c>
      <c r="M117" s="8">
        <v>3</v>
      </c>
      <c r="N117" s="7" t="s">
        <v>2607</v>
      </c>
      <c r="O117" s="7" t="s">
        <v>2998</v>
      </c>
      <c r="P117" s="7">
        <v>2023</v>
      </c>
      <c r="Q117" s="7">
        <v>17</v>
      </c>
      <c r="R117" s="7">
        <v>2</v>
      </c>
      <c r="S117" s="7" t="s">
        <v>2527</v>
      </c>
      <c r="T117" s="7" t="s">
        <v>2527</v>
      </c>
      <c r="U117" s="7" t="str">
        <f>HYPERLINK("http://dx.doi.org/10.1371/journal.pntd.0010752","http://dx.doi.org/10.1371/journal.pntd.0010752")</f>
        <v>http://dx.doi.org/10.1371/journal.pntd.0010752</v>
      </c>
      <c r="V117" s="7" t="s">
        <v>2528</v>
      </c>
      <c r="W117" s="7" t="s">
        <v>2529</v>
      </c>
    </row>
    <row r="118" spans="1:23" ht="20" customHeight="1" x14ac:dyDescent="0.15">
      <c r="A118" s="7">
        <v>115</v>
      </c>
      <c r="B118" s="7">
        <v>3234</v>
      </c>
      <c r="C118" s="7" t="s">
        <v>3185</v>
      </c>
      <c r="D118" s="7" t="s">
        <v>3186</v>
      </c>
      <c r="E118" s="7" t="s">
        <v>3187</v>
      </c>
      <c r="F118" s="7" t="s">
        <v>3188</v>
      </c>
      <c r="G118" s="7" t="s">
        <v>3189</v>
      </c>
      <c r="H118" s="8">
        <v>2023</v>
      </c>
      <c r="I118" s="8" t="s">
        <v>2758</v>
      </c>
      <c r="J118" s="7" t="s">
        <v>2523</v>
      </c>
      <c r="O118" s="7" t="s">
        <v>3190</v>
      </c>
      <c r="P118" s="7">
        <v>2023</v>
      </c>
      <c r="Q118" s="7">
        <v>37</v>
      </c>
      <c r="R118" s="7">
        <v>11</v>
      </c>
      <c r="S118" s="7">
        <v>755</v>
      </c>
      <c r="T118" s="7">
        <v>771</v>
      </c>
      <c r="U118" s="7" t="str">
        <f>HYPERLINK("http://dx.doi.org/10.1071/IS23019","http://dx.doi.org/10.1071/IS23019")</f>
        <v>http://dx.doi.org/10.1071/IS23019</v>
      </c>
      <c r="V118" s="7" t="s">
        <v>2528</v>
      </c>
      <c r="W118" s="7" t="s">
        <v>2529</v>
      </c>
    </row>
    <row r="119" spans="1:23" ht="20" customHeight="1" x14ac:dyDescent="0.15">
      <c r="A119" s="7">
        <v>116</v>
      </c>
      <c r="B119" s="7">
        <v>3259</v>
      </c>
      <c r="C119" s="7" t="s">
        <v>3191</v>
      </c>
      <c r="D119" s="7" t="s">
        <v>3192</v>
      </c>
      <c r="E119" s="7" t="s">
        <v>3193</v>
      </c>
      <c r="F119" s="7" t="s">
        <v>3194</v>
      </c>
      <c r="G119" s="7" t="s">
        <v>3195</v>
      </c>
      <c r="H119" s="8">
        <v>2023</v>
      </c>
      <c r="I119" s="8" t="s">
        <v>2522</v>
      </c>
      <c r="J119" s="7" t="s">
        <v>2523</v>
      </c>
      <c r="K119" s="7" t="s">
        <v>2535</v>
      </c>
      <c r="L119" s="8" t="s">
        <v>2536</v>
      </c>
      <c r="M119" s="8">
        <v>2</v>
      </c>
      <c r="N119" s="7" t="s">
        <v>2745</v>
      </c>
      <c r="O119" s="7" t="s">
        <v>3101</v>
      </c>
      <c r="P119" s="7">
        <v>2023</v>
      </c>
      <c r="Q119" s="7">
        <v>196</v>
      </c>
      <c r="R119" s="7" t="s">
        <v>2527</v>
      </c>
      <c r="S119" s="7" t="s">
        <v>2527</v>
      </c>
      <c r="T119" s="7" t="s">
        <v>2527</v>
      </c>
      <c r="U119" s="7" t="str">
        <f>HYPERLINK("http://dx.doi.org/10.1016/j.jip.2022.107854","http://dx.doi.org/10.1016/j.jip.2022.107854")</f>
        <v>http://dx.doi.org/10.1016/j.jip.2022.107854</v>
      </c>
      <c r="V119" s="7" t="s">
        <v>2528</v>
      </c>
      <c r="W119" s="7" t="s">
        <v>2529</v>
      </c>
    </row>
    <row r="120" spans="1:23" ht="20" customHeight="1" x14ac:dyDescent="0.15">
      <c r="A120" s="7">
        <v>117</v>
      </c>
      <c r="B120" s="7">
        <v>201</v>
      </c>
      <c r="C120" s="7" t="s">
        <v>3196</v>
      </c>
      <c r="D120" s="7" t="s">
        <v>3197</v>
      </c>
      <c r="E120" s="7" t="s">
        <v>3198</v>
      </c>
      <c r="F120" s="7" t="s">
        <v>3199</v>
      </c>
      <c r="G120" s="7" t="s">
        <v>3200</v>
      </c>
      <c r="H120" s="8">
        <v>2022</v>
      </c>
      <c r="I120" s="8" t="s">
        <v>2758</v>
      </c>
      <c r="J120" s="7" t="s">
        <v>2523</v>
      </c>
      <c r="O120" s="7" t="s">
        <v>3201</v>
      </c>
      <c r="P120" s="7">
        <v>2022</v>
      </c>
      <c r="Q120" s="7">
        <v>97</v>
      </c>
      <c r="R120" s="7" t="s">
        <v>2527</v>
      </c>
      <c r="S120" s="7" t="s">
        <v>2527</v>
      </c>
      <c r="T120" s="7" t="s">
        <v>2527</v>
      </c>
      <c r="U120" s="7" t="str">
        <f>HYPERLINK("http://dx.doi.org/10.1016/j.meegid.2021.105182","http://dx.doi.org/10.1016/j.meegid.2021.105182")</f>
        <v>http://dx.doi.org/10.1016/j.meegid.2021.105182</v>
      </c>
      <c r="V120" s="7" t="s">
        <v>2528</v>
      </c>
      <c r="W120" s="7" t="s">
        <v>2529</v>
      </c>
    </row>
    <row r="121" spans="1:23" ht="20" customHeight="1" x14ac:dyDescent="0.15">
      <c r="A121" s="7">
        <v>118</v>
      </c>
      <c r="B121" s="7">
        <v>232</v>
      </c>
      <c r="C121" s="7" t="s">
        <v>3202</v>
      </c>
      <c r="D121" s="7" t="s">
        <v>3203</v>
      </c>
      <c r="E121" s="7" t="s">
        <v>3204</v>
      </c>
      <c r="F121" s="7" t="s">
        <v>3205</v>
      </c>
      <c r="G121" s="7" t="s">
        <v>3206</v>
      </c>
      <c r="H121" s="8">
        <v>2022</v>
      </c>
      <c r="I121" s="8" t="s">
        <v>2522</v>
      </c>
      <c r="J121" s="7" t="s">
        <v>2523</v>
      </c>
      <c r="K121" s="7" t="s">
        <v>2535</v>
      </c>
      <c r="L121" s="8" t="s">
        <v>2536</v>
      </c>
      <c r="M121" s="8">
        <v>2</v>
      </c>
      <c r="N121" s="7" t="s">
        <v>2807</v>
      </c>
      <c r="O121" s="7" t="s">
        <v>2583</v>
      </c>
      <c r="P121" s="7">
        <v>2022</v>
      </c>
      <c r="Q121" s="7">
        <v>149</v>
      </c>
      <c r="R121" s="7">
        <v>11</v>
      </c>
      <c r="S121" s="7">
        <v>1425</v>
      </c>
      <c r="T121" s="7">
        <v>1438</v>
      </c>
      <c r="U121" s="7" t="str">
        <f>HYPERLINK("http://dx.doi.org/10.1017/S003118202200083X","http://dx.doi.org/10.1017/S003118202200083X")</f>
        <v>http://dx.doi.org/10.1017/S003118202200083X</v>
      </c>
      <c r="V121" s="7" t="s">
        <v>2528</v>
      </c>
      <c r="W121" s="7" t="s">
        <v>2529</v>
      </c>
    </row>
    <row r="122" spans="1:23" ht="20" customHeight="1" x14ac:dyDescent="0.15">
      <c r="A122" s="7">
        <v>119</v>
      </c>
      <c r="B122" s="7">
        <v>251</v>
      </c>
      <c r="C122" s="7" t="s">
        <v>3207</v>
      </c>
      <c r="D122" s="7" t="s">
        <v>3208</v>
      </c>
      <c r="E122" s="7" t="s">
        <v>3209</v>
      </c>
      <c r="F122" s="7" t="s">
        <v>3210</v>
      </c>
      <c r="G122" s="7" t="s">
        <v>3211</v>
      </c>
      <c r="H122" s="8">
        <v>2022</v>
      </c>
      <c r="I122" s="8" t="s">
        <v>2522</v>
      </c>
      <c r="J122" s="7" t="s">
        <v>2523</v>
      </c>
      <c r="K122" s="7" t="s">
        <v>3118</v>
      </c>
      <c r="L122" s="8" t="s">
        <v>3212</v>
      </c>
      <c r="M122" s="8">
        <v>1</v>
      </c>
      <c r="N122" s="7" t="s">
        <v>2582</v>
      </c>
      <c r="O122" s="7" t="s">
        <v>2583</v>
      </c>
      <c r="P122" s="7">
        <v>2022</v>
      </c>
      <c r="Q122" s="7">
        <v>149</v>
      </c>
      <c r="R122" s="7">
        <v>10</v>
      </c>
      <c r="S122" s="7">
        <v>1334</v>
      </c>
      <c r="T122" s="7">
        <v>1338</v>
      </c>
      <c r="U122" s="7" t="str">
        <f>HYPERLINK("http://dx.doi.org/10.1017/S0031182022000646","http://dx.doi.org/10.1017/S0031182022000646")</f>
        <v>http://dx.doi.org/10.1017/S0031182022000646</v>
      </c>
      <c r="V122" s="7" t="s">
        <v>2528</v>
      </c>
      <c r="W122" s="7" t="s">
        <v>2529</v>
      </c>
    </row>
    <row r="123" spans="1:23" ht="20" customHeight="1" x14ac:dyDescent="0.15">
      <c r="A123" s="7">
        <v>120</v>
      </c>
      <c r="B123" s="7">
        <v>305</v>
      </c>
      <c r="C123" s="7" t="s">
        <v>3213</v>
      </c>
      <c r="D123" s="7" t="s">
        <v>3214</v>
      </c>
      <c r="E123" s="7" t="s">
        <v>3215</v>
      </c>
      <c r="F123" s="7" t="s">
        <v>3216</v>
      </c>
      <c r="G123" s="7" t="s">
        <v>3217</v>
      </c>
      <c r="H123" s="8">
        <v>2022</v>
      </c>
      <c r="I123" s="8" t="s">
        <v>2522</v>
      </c>
      <c r="J123" s="7" t="s">
        <v>2523</v>
      </c>
      <c r="K123" s="7" t="s">
        <v>2535</v>
      </c>
      <c r="L123" s="8" t="s">
        <v>2536</v>
      </c>
      <c r="M123" s="8">
        <v>1</v>
      </c>
      <c r="N123" s="7" t="s">
        <v>2582</v>
      </c>
      <c r="O123" s="7" t="s">
        <v>2559</v>
      </c>
      <c r="P123" s="7">
        <v>2022</v>
      </c>
      <c r="Q123" s="7">
        <v>121</v>
      </c>
      <c r="R123" s="7">
        <v>2</v>
      </c>
      <c r="S123" s="7">
        <v>633</v>
      </c>
      <c r="T123" s="7">
        <v>644</v>
      </c>
      <c r="U123" s="7" t="str">
        <f>HYPERLINK("http://dx.doi.org/10.1007/s00436-021-07379-2","http://dx.doi.org/10.1007/s00436-021-07379-2")</f>
        <v>http://dx.doi.org/10.1007/s00436-021-07379-2</v>
      </c>
      <c r="V123" s="7" t="s">
        <v>2528</v>
      </c>
      <c r="W123" s="7" t="s">
        <v>2529</v>
      </c>
    </row>
    <row r="124" spans="1:23" ht="20" customHeight="1" x14ac:dyDescent="0.15">
      <c r="A124" s="7">
        <v>121</v>
      </c>
      <c r="B124" s="7">
        <v>332</v>
      </c>
      <c r="C124" s="7" t="s">
        <v>3218</v>
      </c>
      <c r="D124" s="7" t="s">
        <v>3219</v>
      </c>
      <c r="E124" s="7" t="s">
        <v>3220</v>
      </c>
      <c r="F124" s="7" t="s">
        <v>3221</v>
      </c>
      <c r="G124" s="7" t="s">
        <v>3222</v>
      </c>
      <c r="H124" s="8">
        <v>2022</v>
      </c>
      <c r="I124" s="8" t="s">
        <v>2522</v>
      </c>
      <c r="J124" s="7" t="s">
        <v>2523</v>
      </c>
      <c r="K124" s="7" t="s">
        <v>2535</v>
      </c>
      <c r="L124" s="8" t="s">
        <v>2536</v>
      </c>
      <c r="M124" s="8">
        <v>1</v>
      </c>
      <c r="N124" s="7" t="s">
        <v>2745</v>
      </c>
      <c r="O124" s="7" t="s">
        <v>2664</v>
      </c>
      <c r="P124" s="7">
        <v>2022</v>
      </c>
      <c r="Q124" s="7">
        <v>88</v>
      </c>
      <c r="R124" s="7" t="s">
        <v>2527</v>
      </c>
      <c r="S124" s="7" t="s">
        <v>2527</v>
      </c>
      <c r="T124" s="7" t="s">
        <v>2527</v>
      </c>
      <c r="U124" s="7" t="str">
        <f>HYPERLINK("http://dx.doi.org/10.1016/j.parint.2022.102555","http://dx.doi.org/10.1016/j.parint.2022.102555")</f>
        <v>http://dx.doi.org/10.1016/j.parint.2022.102555</v>
      </c>
      <c r="V124" s="7" t="s">
        <v>2528</v>
      </c>
      <c r="W124" s="7" t="s">
        <v>2529</v>
      </c>
    </row>
    <row r="125" spans="1:23" ht="20" customHeight="1" x14ac:dyDescent="0.15">
      <c r="A125" s="7">
        <v>122</v>
      </c>
      <c r="B125" s="7">
        <v>357</v>
      </c>
      <c r="C125" s="7" t="s">
        <v>3223</v>
      </c>
      <c r="D125" s="7" t="s">
        <v>3224</v>
      </c>
      <c r="E125" s="7" t="s">
        <v>3225</v>
      </c>
      <c r="F125" s="7" t="s">
        <v>3226</v>
      </c>
      <c r="G125" s="7" t="s">
        <v>3227</v>
      </c>
      <c r="H125" s="8">
        <v>2022</v>
      </c>
      <c r="I125" s="8" t="s">
        <v>2522</v>
      </c>
      <c r="J125" s="7" t="s">
        <v>2523</v>
      </c>
      <c r="K125" s="7" t="s">
        <v>2581</v>
      </c>
      <c r="L125" s="8" t="s">
        <v>3228</v>
      </c>
      <c r="M125" s="8">
        <v>39</v>
      </c>
      <c r="N125" s="7" t="s">
        <v>3229</v>
      </c>
      <c r="O125" s="7" t="s">
        <v>2570</v>
      </c>
      <c r="P125" s="7">
        <v>2022</v>
      </c>
      <c r="Q125" s="7">
        <v>31</v>
      </c>
      <c r="R125" s="7">
        <v>15</v>
      </c>
      <c r="S125" s="7">
        <v>4112</v>
      </c>
      <c r="T125" s="7">
        <v>4126</v>
      </c>
      <c r="U125" s="7" t="str">
        <f>HYPERLINK("http://dx.doi.org/10.1111/mec.16570","http://dx.doi.org/10.1111/mec.16570")</f>
        <v>http://dx.doi.org/10.1111/mec.16570</v>
      </c>
      <c r="V125" s="7" t="s">
        <v>2528</v>
      </c>
      <c r="W125" s="7" t="s">
        <v>2529</v>
      </c>
    </row>
    <row r="126" spans="1:23" ht="20" customHeight="1" x14ac:dyDescent="0.15">
      <c r="A126" s="7">
        <v>123</v>
      </c>
      <c r="B126" s="7">
        <v>358</v>
      </c>
      <c r="C126" s="7" t="s">
        <v>3230</v>
      </c>
      <c r="D126" s="7" t="s">
        <v>3231</v>
      </c>
      <c r="E126" s="7" t="s">
        <v>3232</v>
      </c>
      <c r="F126" s="7" t="s">
        <v>3233</v>
      </c>
      <c r="G126" s="7" t="s">
        <v>3234</v>
      </c>
      <c r="H126" s="8">
        <v>2022</v>
      </c>
      <c r="I126" s="8" t="s">
        <v>2522</v>
      </c>
      <c r="J126" s="7" t="s">
        <v>2523</v>
      </c>
      <c r="K126" s="7" t="s">
        <v>3235</v>
      </c>
      <c r="L126" s="8" t="s">
        <v>2551</v>
      </c>
      <c r="N126" s="7" t="s">
        <v>2551</v>
      </c>
      <c r="O126" s="7" t="s">
        <v>3236</v>
      </c>
      <c r="P126" s="7">
        <v>2022</v>
      </c>
      <c r="Q126" s="7">
        <v>242</v>
      </c>
      <c r="R126" s="7" t="s">
        <v>2527</v>
      </c>
      <c r="S126" s="7" t="s">
        <v>2527</v>
      </c>
      <c r="T126" s="7" t="s">
        <v>2527</v>
      </c>
      <c r="U126" s="7" t="str">
        <f>HYPERLINK("http://dx.doi.org/10.1016/j.exppara.2022.108387","http://dx.doi.org/10.1016/j.exppara.2022.108387")</f>
        <v>http://dx.doi.org/10.1016/j.exppara.2022.108387</v>
      </c>
      <c r="V126" s="7" t="s">
        <v>2528</v>
      </c>
      <c r="W126" s="7" t="s">
        <v>2529</v>
      </c>
    </row>
    <row r="127" spans="1:23" ht="20" customHeight="1" x14ac:dyDescent="0.15">
      <c r="A127" s="7">
        <v>124</v>
      </c>
      <c r="B127" s="7">
        <v>386</v>
      </c>
      <c r="C127" s="7" t="s">
        <v>3237</v>
      </c>
      <c r="D127" s="7" t="s">
        <v>3238</v>
      </c>
      <c r="E127" s="7" t="s">
        <v>3239</v>
      </c>
      <c r="F127" s="7" t="s">
        <v>3240</v>
      </c>
      <c r="G127" s="7" t="s">
        <v>3241</v>
      </c>
      <c r="H127" s="8">
        <v>2022</v>
      </c>
      <c r="I127" s="8" t="s">
        <v>2522</v>
      </c>
      <c r="J127" s="7" t="s">
        <v>2523</v>
      </c>
      <c r="K127" s="7" t="s">
        <v>3235</v>
      </c>
      <c r="L127" s="8" t="s">
        <v>2551</v>
      </c>
      <c r="N127" s="7" t="s">
        <v>2551</v>
      </c>
      <c r="O127" s="7" t="s">
        <v>2928</v>
      </c>
      <c r="P127" s="7">
        <v>2022</v>
      </c>
      <c r="Q127" s="7">
        <v>9</v>
      </c>
      <c r="R127" s="7" t="s">
        <v>2527</v>
      </c>
      <c r="S127" s="7" t="s">
        <v>2527</v>
      </c>
      <c r="T127" s="7" t="s">
        <v>2527</v>
      </c>
      <c r="U127" s="7" t="str">
        <f>HYPERLINK("http://dx.doi.org/10.3389/fvets.2022.824785","http://dx.doi.org/10.3389/fvets.2022.824785")</f>
        <v>http://dx.doi.org/10.3389/fvets.2022.824785</v>
      </c>
      <c r="V127" s="7" t="s">
        <v>2528</v>
      </c>
      <c r="W127" s="7" t="s">
        <v>2529</v>
      </c>
    </row>
    <row r="128" spans="1:23" ht="20" customHeight="1" x14ac:dyDescent="0.15">
      <c r="A128" s="7">
        <v>125</v>
      </c>
      <c r="B128" s="7">
        <v>471</v>
      </c>
      <c r="C128" s="7" t="s">
        <v>3242</v>
      </c>
      <c r="D128" s="7" t="s">
        <v>3243</v>
      </c>
      <c r="E128" s="7" t="s">
        <v>3244</v>
      </c>
      <c r="F128" s="7" t="s">
        <v>3245</v>
      </c>
      <c r="G128" s="7" t="s">
        <v>3246</v>
      </c>
      <c r="H128" s="8">
        <v>2022</v>
      </c>
      <c r="I128" s="8" t="s">
        <v>2758</v>
      </c>
      <c r="J128" s="7" t="s">
        <v>2523</v>
      </c>
      <c r="O128" s="7" t="s">
        <v>3247</v>
      </c>
      <c r="P128" s="7">
        <v>2022</v>
      </c>
      <c r="Q128" s="7">
        <v>11</v>
      </c>
      <c r="R128" s="7" t="s">
        <v>2527</v>
      </c>
      <c r="S128" s="7" t="s">
        <v>2527</v>
      </c>
      <c r="T128" s="7" t="s">
        <v>2527</v>
      </c>
      <c r="U128" s="7" t="str">
        <f>HYPERLINK("http://dx.doi.org/10.7554/eLife.70356; 10.7554/eLife.70356.sa0; 10.7554/eLife.70356.sa1; 10.7554/eLife.70356.sa2","http://dx.doi.org/10.7554/eLife.70356; 10.7554/eLife.70356.sa0; 10.7554/eLife.70356.sa1; 10.7554/eLife.70356.sa2")</f>
        <v>http://dx.doi.org/10.7554/eLife.70356; 10.7554/eLife.70356.sa0; 10.7554/eLife.70356.sa1; 10.7554/eLife.70356.sa2</v>
      </c>
      <c r="V128" s="7" t="s">
        <v>2528</v>
      </c>
      <c r="W128" s="7" t="s">
        <v>2529</v>
      </c>
    </row>
    <row r="129" spans="1:23" ht="20" customHeight="1" x14ac:dyDescent="0.15">
      <c r="A129" s="7">
        <v>126</v>
      </c>
      <c r="B129" s="7">
        <v>487</v>
      </c>
      <c r="C129" s="7" t="s">
        <v>3248</v>
      </c>
      <c r="D129" s="7" t="s">
        <v>3249</v>
      </c>
      <c r="E129" s="7" t="s">
        <v>3250</v>
      </c>
      <c r="F129" s="7" t="s">
        <v>3251</v>
      </c>
      <c r="G129" s="7" t="s">
        <v>3252</v>
      </c>
      <c r="H129" s="8">
        <v>2022</v>
      </c>
      <c r="I129" s="8" t="s">
        <v>2522</v>
      </c>
      <c r="J129" s="7" t="s">
        <v>2523</v>
      </c>
      <c r="K129" s="7" t="s">
        <v>2535</v>
      </c>
      <c r="L129" s="8" t="s">
        <v>2536</v>
      </c>
      <c r="M129" s="8">
        <v>2</v>
      </c>
      <c r="N129" s="7" t="s">
        <v>2807</v>
      </c>
      <c r="O129" s="7" t="s">
        <v>3253</v>
      </c>
      <c r="P129" s="7">
        <v>2022</v>
      </c>
      <c r="Q129" s="7">
        <v>152</v>
      </c>
      <c r="R129" s="7" t="s">
        <v>2527</v>
      </c>
      <c r="S129" s="7">
        <v>47</v>
      </c>
      <c r="T129" s="7">
        <v>60</v>
      </c>
      <c r="U129" s="7" t="str">
        <f>HYPERLINK("http://dx.doi.org/10.3354/dao03698","http://dx.doi.org/10.3354/dao03698")</f>
        <v>http://dx.doi.org/10.3354/dao03698</v>
      </c>
      <c r="V129" s="7" t="s">
        <v>2528</v>
      </c>
      <c r="W129" s="7" t="s">
        <v>2529</v>
      </c>
    </row>
    <row r="130" spans="1:23" ht="20" customHeight="1" x14ac:dyDescent="0.15">
      <c r="A130" s="7">
        <v>127</v>
      </c>
      <c r="B130" s="7">
        <v>599</v>
      </c>
      <c r="C130" s="7" t="s">
        <v>3254</v>
      </c>
      <c r="D130" s="7" t="s">
        <v>3255</v>
      </c>
      <c r="E130" s="7" t="s">
        <v>3256</v>
      </c>
      <c r="F130" s="7" t="s">
        <v>3257</v>
      </c>
      <c r="G130" s="7" t="s">
        <v>3258</v>
      </c>
      <c r="H130" s="8">
        <v>2022</v>
      </c>
      <c r="I130" s="8" t="s">
        <v>2758</v>
      </c>
      <c r="J130" s="7" t="s">
        <v>2523</v>
      </c>
      <c r="O130" s="7" t="s">
        <v>3259</v>
      </c>
      <c r="P130" s="7">
        <v>2022</v>
      </c>
      <c r="Q130" s="7">
        <v>101</v>
      </c>
      <c r="R130" s="7">
        <v>5</v>
      </c>
      <c r="S130" s="7">
        <v>492</v>
      </c>
      <c r="T130" s="7">
        <v>517</v>
      </c>
      <c r="U130" s="7" t="str">
        <f>HYPERLINK("http://dx.doi.org/10.31857/S0044513422030072","http://dx.doi.org/10.31857/S0044513422030072")</f>
        <v>http://dx.doi.org/10.31857/S0044513422030072</v>
      </c>
      <c r="V130" s="7" t="s">
        <v>2528</v>
      </c>
      <c r="W130" s="7" t="s">
        <v>2529</v>
      </c>
    </row>
    <row r="131" spans="1:23" ht="20" customHeight="1" x14ac:dyDescent="0.15">
      <c r="A131" s="7">
        <v>128</v>
      </c>
      <c r="B131" s="7">
        <v>632</v>
      </c>
      <c r="C131" s="7" t="s">
        <v>3260</v>
      </c>
      <c r="D131" s="7" t="s">
        <v>3261</v>
      </c>
      <c r="E131" s="7" t="s">
        <v>3262</v>
      </c>
      <c r="F131" s="7" t="s">
        <v>3263</v>
      </c>
      <c r="G131" s="7" t="s">
        <v>3264</v>
      </c>
      <c r="H131" s="8">
        <v>2022</v>
      </c>
      <c r="I131" s="8" t="s">
        <v>2522</v>
      </c>
      <c r="J131" s="7" t="s">
        <v>2523</v>
      </c>
      <c r="K131" s="7" t="s">
        <v>3235</v>
      </c>
      <c r="L131" s="8" t="s">
        <v>2551</v>
      </c>
      <c r="N131" s="7" t="s">
        <v>2551</v>
      </c>
      <c r="O131" s="7" t="s">
        <v>3265</v>
      </c>
      <c r="P131" s="7">
        <v>2022</v>
      </c>
      <c r="Q131" s="7">
        <v>232</v>
      </c>
      <c r="R131" s="7" t="s">
        <v>2527</v>
      </c>
      <c r="S131" s="7" t="s">
        <v>2527</v>
      </c>
      <c r="T131" s="7" t="s">
        <v>2527</v>
      </c>
      <c r="U131" s="7" t="str">
        <f>HYPERLINK("http://dx.doi.org/10.1016/j.actatropica.2022.106469","http://dx.doi.org/10.1016/j.actatropica.2022.106469")</f>
        <v>http://dx.doi.org/10.1016/j.actatropica.2022.106469</v>
      </c>
      <c r="V131" s="7" t="s">
        <v>2528</v>
      </c>
      <c r="W131" s="7" t="s">
        <v>2529</v>
      </c>
    </row>
    <row r="132" spans="1:23" ht="20" customHeight="1" x14ac:dyDescent="0.15">
      <c r="A132" s="7">
        <v>129</v>
      </c>
      <c r="B132" s="7">
        <v>637</v>
      </c>
      <c r="C132" s="7" t="s">
        <v>3266</v>
      </c>
      <c r="D132" s="7" t="s">
        <v>3267</v>
      </c>
      <c r="E132" s="7" t="s">
        <v>3268</v>
      </c>
      <c r="F132" s="7" t="s">
        <v>3269</v>
      </c>
      <c r="G132" s="7" t="s">
        <v>3270</v>
      </c>
      <c r="H132" s="8">
        <v>2022</v>
      </c>
      <c r="I132" s="8" t="s">
        <v>2522</v>
      </c>
      <c r="J132" s="7" t="s">
        <v>2523</v>
      </c>
      <c r="K132" s="7" t="s">
        <v>3271</v>
      </c>
      <c r="L132" s="8" t="s">
        <v>3272</v>
      </c>
      <c r="N132" s="7" t="s">
        <v>3273</v>
      </c>
      <c r="O132" s="7" t="s">
        <v>3145</v>
      </c>
      <c r="P132" s="7">
        <v>2022</v>
      </c>
      <c r="Q132" s="7">
        <v>11</v>
      </c>
      <c r="R132" s="7">
        <v>7</v>
      </c>
      <c r="S132" s="7" t="s">
        <v>2527</v>
      </c>
      <c r="T132" s="7" t="s">
        <v>2527</v>
      </c>
      <c r="U132" s="7" t="str">
        <f>HYPERLINK("http://dx.doi.org/10.3390/pathogens11070769","http://dx.doi.org/10.3390/pathogens11070769")</f>
        <v>http://dx.doi.org/10.3390/pathogens11070769</v>
      </c>
      <c r="V132" s="7" t="s">
        <v>2528</v>
      </c>
      <c r="W132" s="7" t="s">
        <v>2529</v>
      </c>
    </row>
    <row r="133" spans="1:23" ht="20" customHeight="1" x14ac:dyDescent="0.15">
      <c r="A133" s="7">
        <v>130</v>
      </c>
      <c r="B133" s="7">
        <v>692</v>
      </c>
      <c r="C133" s="7" t="s">
        <v>3274</v>
      </c>
      <c r="D133" s="7" t="s">
        <v>3275</v>
      </c>
      <c r="E133" s="7" t="s">
        <v>3276</v>
      </c>
      <c r="F133" s="7" t="s">
        <v>3277</v>
      </c>
      <c r="G133" s="7" t="s">
        <v>3278</v>
      </c>
      <c r="H133" s="8">
        <v>2022</v>
      </c>
      <c r="I133" s="8" t="s">
        <v>2522</v>
      </c>
      <c r="J133" s="7" t="s">
        <v>2523</v>
      </c>
      <c r="K133" s="7" t="s">
        <v>3279</v>
      </c>
      <c r="L133" s="8" t="s">
        <v>2525</v>
      </c>
      <c r="M133" s="8">
        <v>5</v>
      </c>
      <c r="N133" s="7" t="s">
        <v>2525</v>
      </c>
      <c r="O133" s="7" t="s">
        <v>2671</v>
      </c>
      <c r="P133" s="7">
        <v>2022</v>
      </c>
      <c r="Q133" s="7">
        <v>108</v>
      </c>
      <c r="R133" s="7">
        <v>6</v>
      </c>
      <c r="S133" s="7">
        <v>565</v>
      </c>
      <c r="T133" s="7">
        <v>576</v>
      </c>
      <c r="U133" s="7" t="str">
        <f>HYPERLINK("http://dx.doi.org/10.1645/22-68","http://dx.doi.org/10.1645/22-68")</f>
        <v>http://dx.doi.org/10.1645/22-68</v>
      </c>
      <c r="V133" s="7" t="s">
        <v>2528</v>
      </c>
      <c r="W133" s="7" t="s">
        <v>2529</v>
      </c>
    </row>
    <row r="134" spans="1:23" ht="20" customHeight="1" x14ac:dyDescent="0.15">
      <c r="A134" s="7">
        <v>131</v>
      </c>
      <c r="B134" s="7">
        <v>704</v>
      </c>
      <c r="C134" s="7" t="s">
        <v>3280</v>
      </c>
      <c r="D134" s="7" t="s">
        <v>3281</v>
      </c>
      <c r="E134" s="7" t="s">
        <v>3282</v>
      </c>
      <c r="F134" s="7" t="s">
        <v>3283</v>
      </c>
      <c r="G134" s="7" t="s">
        <v>3284</v>
      </c>
      <c r="H134" s="8">
        <v>2022</v>
      </c>
      <c r="I134" s="8" t="s">
        <v>2522</v>
      </c>
      <c r="J134" s="7" t="s">
        <v>2523</v>
      </c>
      <c r="K134" s="7" t="s">
        <v>3235</v>
      </c>
      <c r="L134" s="8" t="s">
        <v>2551</v>
      </c>
      <c r="N134" s="7" t="s">
        <v>2551</v>
      </c>
      <c r="O134" s="7" t="s">
        <v>2983</v>
      </c>
      <c r="P134" s="7">
        <v>2022</v>
      </c>
      <c r="Q134" s="7">
        <v>19</v>
      </c>
      <c r="R134" s="7" t="s">
        <v>2527</v>
      </c>
      <c r="S134" s="7">
        <v>9</v>
      </c>
      <c r="T134" s="7">
        <v>17</v>
      </c>
      <c r="U134" s="7" t="str">
        <f>HYPERLINK("http://dx.doi.org/10.1016/j.ijppaw.2022.07.009","http://dx.doi.org/10.1016/j.ijppaw.2022.07.009")</f>
        <v>http://dx.doi.org/10.1016/j.ijppaw.2022.07.009</v>
      </c>
      <c r="V134" s="7" t="s">
        <v>2528</v>
      </c>
      <c r="W134" s="7" t="s">
        <v>2529</v>
      </c>
    </row>
    <row r="135" spans="1:23" ht="20" customHeight="1" x14ac:dyDescent="0.15">
      <c r="A135" s="7">
        <v>132</v>
      </c>
      <c r="B135" s="7">
        <v>709</v>
      </c>
      <c r="C135" s="7" t="s">
        <v>3254</v>
      </c>
      <c r="D135" s="7" t="s">
        <v>3285</v>
      </c>
      <c r="E135" s="7" t="s">
        <v>3256</v>
      </c>
      <c r="F135" s="7" t="s">
        <v>3286</v>
      </c>
      <c r="G135" s="7" t="s">
        <v>3287</v>
      </c>
      <c r="H135" s="8">
        <v>2022</v>
      </c>
      <c r="I135" s="8" t="s">
        <v>2702</v>
      </c>
      <c r="J135" s="7" t="s">
        <v>2523</v>
      </c>
      <c r="O135" s="7" t="s">
        <v>3288</v>
      </c>
      <c r="P135" s="7">
        <v>2022</v>
      </c>
      <c r="Q135" s="7">
        <v>49</v>
      </c>
      <c r="R135" s="7">
        <v>9</v>
      </c>
      <c r="S135" s="7">
        <v>1570</v>
      </c>
      <c r="T135" s="7">
        <v>1592</v>
      </c>
      <c r="U135" s="7" t="str">
        <f>HYPERLINK("http://dx.doi.org/10.1134/S1062359022090175","http://dx.doi.org/10.1134/S1062359022090175")</f>
        <v>http://dx.doi.org/10.1134/S1062359022090175</v>
      </c>
      <c r="V135" s="7" t="s">
        <v>2528</v>
      </c>
      <c r="W135" s="7" t="s">
        <v>2529</v>
      </c>
    </row>
    <row r="136" spans="1:23" ht="20" customHeight="1" x14ac:dyDescent="0.15">
      <c r="A136" s="7">
        <v>133</v>
      </c>
      <c r="B136" s="7">
        <v>787</v>
      </c>
      <c r="C136" s="7" t="s">
        <v>3289</v>
      </c>
      <c r="D136" s="7" t="s">
        <v>3290</v>
      </c>
      <c r="E136" s="7" t="s">
        <v>3291</v>
      </c>
      <c r="F136" s="7" t="s">
        <v>3292</v>
      </c>
      <c r="G136" s="7" t="s">
        <v>3293</v>
      </c>
      <c r="H136" s="8">
        <v>2022</v>
      </c>
      <c r="I136" s="8" t="s">
        <v>2522</v>
      </c>
      <c r="J136" s="7" t="s">
        <v>2523</v>
      </c>
      <c r="K136" s="7" t="s">
        <v>3073</v>
      </c>
      <c r="L136" s="8" t="s">
        <v>2536</v>
      </c>
      <c r="M136" s="8">
        <v>2</v>
      </c>
      <c r="N136" s="7" t="s">
        <v>2588</v>
      </c>
      <c r="O136" s="7" t="s">
        <v>3294</v>
      </c>
      <c r="P136" s="7">
        <v>2022</v>
      </c>
      <c r="Q136" s="7">
        <v>66</v>
      </c>
      <c r="R136" s="7">
        <v>2</v>
      </c>
      <c r="S136" s="7">
        <v>199</v>
      </c>
      <c r="T136" s="7">
        <v>207</v>
      </c>
      <c r="U136" s="7" t="str">
        <f>HYPERLINK("http://dx.doi.org/10.2478/jvetres-2022-0018","http://dx.doi.org/10.2478/jvetres-2022-0018")</f>
        <v>http://dx.doi.org/10.2478/jvetres-2022-0018</v>
      </c>
      <c r="V136" s="7" t="s">
        <v>2528</v>
      </c>
      <c r="W136" s="7" t="s">
        <v>2529</v>
      </c>
    </row>
    <row r="137" spans="1:23" ht="20" customHeight="1" x14ac:dyDescent="0.15">
      <c r="A137" s="7">
        <v>134</v>
      </c>
      <c r="B137" s="7">
        <v>914</v>
      </c>
      <c r="C137" s="7" t="s">
        <v>3295</v>
      </c>
      <c r="D137" s="7" t="s">
        <v>3296</v>
      </c>
      <c r="E137" s="7" t="s">
        <v>3297</v>
      </c>
      <c r="F137" s="7" t="s">
        <v>3298</v>
      </c>
      <c r="G137" s="7" t="s">
        <v>3299</v>
      </c>
      <c r="H137" s="8">
        <v>2022</v>
      </c>
      <c r="I137" s="8" t="s">
        <v>2522</v>
      </c>
      <c r="J137" s="7" t="s">
        <v>2523</v>
      </c>
      <c r="K137" s="7" t="s">
        <v>2581</v>
      </c>
      <c r="L137" s="8" t="s">
        <v>2536</v>
      </c>
      <c r="M137" s="8">
        <v>3</v>
      </c>
      <c r="N137" s="7" t="s">
        <v>2801</v>
      </c>
      <c r="O137" s="7" t="s">
        <v>2683</v>
      </c>
      <c r="P137" s="7">
        <v>2022</v>
      </c>
      <c r="Q137" s="7">
        <v>14</v>
      </c>
      <c r="R137" s="7">
        <v>9</v>
      </c>
      <c r="S137" s="7" t="s">
        <v>2527</v>
      </c>
      <c r="T137" s="7" t="s">
        <v>2527</v>
      </c>
      <c r="U137" s="7" t="str">
        <f>HYPERLINK("http://dx.doi.org/10.3390/d14090772","http://dx.doi.org/10.3390/d14090772")</f>
        <v>http://dx.doi.org/10.3390/d14090772</v>
      </c>
      <c r="V137" s="7" t="s">
        <v>2528</v>
      </c>
      <c r="W137" s="7" t="s">
        <v>2529</v>
      </c>
    </row>
    <row r="138" spans="1:23" ht="20" customHeight="1" x14ac:dyDescent="0.15">
      <c r="A138" s="7">
        <v>135</v>
      </c>
      <c r="B138" s="7">
        <v>915</v>
      </c>
      <c r="C138" s="7" t="s">
        <v>3300</v>
      </c>
      <c r="D138" s="7" t="s">
        <v>3301</v>
      </c>
      <c r="E138" s="7" t="s">
        <v>3302</v>
      </c>
      <c r="F138" s="7" t="s">
        <v>3303</v>
      </c>
      <c r="G138" s="7" t="s">
        <v>3304</v>
      </c>
      <c r="H138" s="8">
        <v>2022</v>
      </c>
      <c r="I138" s="8" t="s">
        <v>2758</v>
      </c>
      <c r="J138" s="7" t="s">
        <v>2523</v>
      </c>
      <c r="O138" s="7" t="s">
        <v>3305</v>
      </c>
      <c r="P138" s="7">
        <v>2022</v>
      </c>
      <c r="Q138" s="7">
        <v>141</v>
      </c>
      <c r="R138" s="7">
        <v>3</v>
      </c>
      <c r="S138" s="7" t="s">
        <v>2527</v>
      </c>
      <c r="T138" s="7" t="s">
        <v>2527</v>
      </c>
      <c r="U138" s="7" t="str">
        <f>HYPERLINK("http://dx.doi.org/10.1111/ivb.12380","http://dx.doi.org/10.1111/ivb.12380")</f>
        <v>http://dx.doi.org/10.1111/ivb.12380</v>
      </c>
      <c r="V138" s="7" t="s">
        <v>2528</v>
      </c>
      <c r="W138" s="7" t="s">
        <v>2529</v>
      </c>
    </row>
    <row r="139" spans="1:23" ht="20" customHeight="1" x14ac:dyDescent="0.15">
      <c r="A139" s="7">
        <v>136</v>
      </c>
      <c r="B139" s="7">
        <v>916</v>
      </c>
      <c r="C139" s="7" t="s">
        <v>3306</v>
      </c>
      <c r="D139" s="7" t="s">
        <v>3307</v>
      </c>
      <c r="E139" s="7" t="s">
        <v>3308</v>
      </c>
      <c r="F139" s="7" t="s">
        <v>3309</v>
      </c>
      <c r="G139" s="7" t="s">
        <v>3310</v>
      </c>
      <c r="H139" s="8">
        <v>2022</v>
      </c>
      <c r="I139" s="8" t="s">
        <v>2758</v>
      </c>
      <c r="J139" s="7" t="s">
        <v>2523</v>
      </c>
      <c r="O139" s="7" t="s">
        <v>2652</v>
      </c>
      <c r="P139" s="7">
        <v>2022</v>
      </c>
      <c r="Q139" s="7">
        <v>96</v>
      </c>
      <c r="R139" s="7" t="s">
        <v>2527</v>
      </c>
      <c r="S139" s="7" t="s">
        <v>2527</v>
      </c>
      <c r="T139" s="7" t="s">
        <v>2527</v>
      </c>
      <c r="U139" s="7" t="str">
        <f>HYPERLINK("http://dx.doi.org/10.1017/S0022149X22000098","http://dx.doi.org/10.1017/S0022149X22000098")</f>
        <v>http://dx.doi.org/10.1017/S0022149X22000098</v>
      </c>
      <c r="V139" s="7" t="s">
        <v>2528</v>
      </c>
      <c r="W139" s="7" t="s">
        <v>2529</v>
      </c>
    </row>
    <row r="140" spans="1:23" ht="20" customHeight="1" x14ac:dyDescent="0.15">
      <c r="A140" s="7">
        <v>137</v>
      </c>
      <c r="B140" s="7">
        <v>917</v>
      </c>
      <c r="C140" s="7" t="s">
        <v>3311</v>
      </c>
      <c r="D140" s="7" t="s">
        <v>3312</v>
      </c>
      <c r="E140" s="7" t="s">
        <v>3313</v>
      </c>
      <c r="F140" s="7" t="s">
        <v>3314</v>
      </c>
      <c r="G140" s="7" t="s">
        <v>3315</v>
      </c>
      <c r="H140" s="8">
        <v>2022</v>
      </c>
      <c r="I140" s="8" t="s">
        <v>2522</v>
      </c>
      <c r="J140" s="7" t="s">
        <v>2523</v>
      </c>
      <c r="K140" s="7" t="s">
        <v>2535</v>
      </c>
      <c r="L140" s="8" t="s">
        <v>2536</v>
      </c>
      <c r="M140" s="8">
        <v>2</v>
      </c>
      <c r="N140" s="7" t="s">
        <v>2848</v>
      </c>
      <c r="O140" s="7" t="s">
        <v>3316</v>
      </c>
      <c r="P140" s="7">
        <v>2022</v>
      </c>
      <c r="Q140" s="7">
        <v>11</v>
      </c>
      <c r="R140" s="7">
        <v>1</v>
      </c>
      <c r="S140" s="7">
        <v>149</v>
      </c>
      <c r="T140" s="7">
        <v>164</v>
      </c>
      <c r="U140" s="7" t="str">
        <f>HYPERLINK("http://dx.doi.org/10.3391/bir.2022.11.1.15","http://dx.doi.org/10.3391/bir.2022.11.1.15")</f>
        <v>http://dx.doi.org/10.3391/bir.2022.11.1.15</v>
      </c>
      <c r="V140" s="7" t="s">
        <v>2528</v>
      </c>
      <c r="W140" s="7" t="s">
        <v>2529</v>
      </c>
    </row>
    <row r="141" spans="1:23" ht="20" customHeight="1" x14ac:dyDescent="0.15">
      <c r="A141" s="7">
        <v>138</v>
      </c>
      <c r="B141" s="7">
        <v>918</v>
      </c>
      <c r="C141" s="7" t="s">
        <v>3317</v>
      </c>
      <c r="D141" s="7" t="s">
        <v>3318</v>
      </c>
      <c r="E141" s="7" t="s">
        <v>3319</v>
      </c>
      <c r="F141" s="7" t="s">
        <v>3320</v>
      </c>
      <c r="G141" s="7" t="s">
        <v>3321</v>
      </c>
      <c r="H141" s="8">
        <v>2022</v>
      </c>
      <c r="I141" s="8" t="s">
        <v>2522</v>
      </c>
      <c r="J141" s="7" t="s">
        <v>2523</v>
      </c>
      <c r="K141" s="7" t="s">
        <v>2773</v>
      </c>
      <c r="L141" s="8" t="s">
        <v>2536</v>
      </c>
      <c r="M141" s="8">
        <v>2</v>
      </c>
      <c r="N141" s="7" t="s">
        <v>2836</v>
      </c>
      <c r="O141" s="7" t="s">
        <v>2583</v>
      </c>
      <c r="P141" s="7">
        <v>2022</v>
      </c>
      <c r="Q141" s="7">
        <v>149</v>
      </c>
      <c r="R141" s="7">
        <v>1</v>
      </c>
      <c r="S141" s="7">
        <v>95</v>
      </c>
      <c r="T141" s="7">
        <v>104</v>
      </c>
      <c r="U141" s="7" t="str">
        <f>HYPERLINK("http://dx.doi.org/10.1017/S003118202100158X","http://dx.doi.org/10.1017/S003118202100158X")</f>
        <v>http://dx.doi.org/10.1017/S003118202100158X</v>
      </c>
      <c r="V141" s="7" t="s">
        <v>2528</v>
      </c>
      <c r="W141" s="7" t="s">
        <v>2529</v>
      </c>
    </row>
    <row r="142" spans="1:23" ht="20" customHeight="1" x14ac:dyDescent="0.15">
      <c r="A142" s="7">
        <v>139</v>
      </c>
      <c r="B142" s="7">
        <v>919</v>
      </c>
      <c r="C142" s="7" t="s">
        <v>3322</v>
      </c>
      <c r="D142" s="7" t="s">
        <v>3323</v>
      </c>
      <c r="E142" s="7" t="s">
        <v>3324</v>
      </c>
      <c r="F142" s="7" t="s">
        <v>3325</v>
      </c>
      <c r="G142" s="7" t="s">
        <v>3326</v>
      </c>
      <c r="H142" s="8">
        <v>2022</v>
      </c>
      <c r="I142" s="8" t="s">
        <v>2522</v>
      </c>
      <c r="J142" s="7" t="s">
        <v>2523</v>
      </c>
      <c r="K142" s="7" t="s">
        <v>2773</v>
      </c>
      <c r="L142" s="8" t="s">
        <v>2536</v>
      </c>
      <c r="M142" s="8">
        <v>1</v>
      </c>
      <c r="N142" s="7" t="s">
        <v>2582</v>
      </c>
      <c r="O142" s="7" t="s">
        <v>2671</v>
      </c>
      <c r="P142" s="7">
        <v>2022</v>
      </c>
      <c r="Q142" s="7">
        <v>108</v>
      </c>
      <c r="R142" s="7">
        <v>1</v>
      </c>
      <c r="S142" s="7">
        <v>44</v>
      </c>
      <c r="T142" s="7">
        <v>52</v>
      </c>
      <c r="U142" s="7" t="str">
        <f>HYPERLINK("http://dx.doi.org/10.1645/21-69","http://dx.doi.org/10.1645/21-69")</f>
        <v>http://dx.doi.org/10.1645/21-69</v>
      </c>
      <c r="V142" s="7" t="s">
        <v>2528</v>
      </c>
      <c r="W142" s="7" t="s">
        <v>2529</v>
      </c>
    </row>
    <row r="143" spans="1:23" ht="20" customHeight="1" x14ac:dyDescent="0.15">
      <c r="A143" s="7">
        <v>140</v>
      </c>
      <c r="B143" s="7">
        <v>1048</v>
      </c>
      <c r="C143" s="7" t="s">
        <v>3327</v>
      </c>
      <c r="D143" s="7" t="s">
        <v>3328</v>
      </c>
      <c r="E143" s="7" t="s">
        <v>3329</v>
      </c>
      <c r="F143" s="7" t="s">
        <v>3330</v>
      </c>
      <c r="G143" s="7" t="s">
        <v>3331</v>
      </c>
      <c r="H143" s="8">
        <v>2022</v>
      </c>
      <c r="I143" s="8" t="s">
        <v>2522</v>
      </c>
      <c r="J143" s="7" t="s">
        <v>2523</v>
      </c>
      <c r="K143" s="7" t="s">
        <v>2535</v>
      </c>
      <c r="L143" s="8" t="s">
        <v>2536</v>
      </c>
      <c r="M143" s="8">
        <v>3</v>
      </c>
      <c r="N143" s="7" t="s">
        <v>2709</v>
      </c>
      <c r="O143" s="7" t="s">
        <v>2622</v>
      </c>
      <c r="P143" s="7">
        <v>2022</v>
      </c>
      <c r="Q143" s="7">
        <v>59</v>
      </c>
      <c r="R143" s="7">
        <v>3</v>
      </c>
      <c r="S143" s="7">
        <v>284</v>
      </c>
      <c r="T143" s="7">
        <v>300</v>
      </c>
      <c r="U143" s="7" t="str">
        <f>HYPERLINK("http://dx.doi.org/10.2478/helm-2022-0029","http://dx.doi.org/10.2478/helm-2022-0029")</f>
        <v>http://dx.doi.org/10.2478/helm-2022-0029</v>
      </c>
      <c r="V143" s="7" t="s">
        <v>2528</v>
      </c>
      <c r="W143" s="7" t="s">
        <v>2529</v>
      </c>
    </row>
    <row r="144" spans="1:23" ht="20" customHeight="1" x14ac:dyDescent="0.15">
      <c r="A144" s="7">
        <v>141</v>
      </c>
      <c r="B144" s="7">
        <v>1053</v>
      </c>
      <c r="C144" s="7" t="s">
        <v>3332</v>
      </c>
      <c r="D144" s="7" t="s">
        <v>3333</v>
      </c>
      <c r="E144" s="7" t="s">
        <v>3334</v>
      </c>
      <c r="F144" s="7" t="s">
        <v>3335</v>
      </c>
      <c r="G144" s="7" t="s">
        <v>3336</v>
      </c>
      <c r="H144" s="8">
        <v>2022</v>
      </c>
      <c r="I144" s="8" t="s">
        <v>2758</v>
      </c>
      <c r="J144" s="7" t="s">
        <v>2523</v>
      </c>
      <c r="O144" s="7" t="s">
        <v>2652</v>
      </c>
      <c r="P144" s="7">
        <v>2022</v>
      </c>
      <c r="Q144" s="7">
        <v>96</v>
      </c>
      <c r="R144" s="7" t="s">
        <v>2527</v>
      </c>
      <c r="S144" s="7" t="s">
        <v>2527</v>
      </c>
      <c r="T144" s="7" t="s">
        <v>2527</v>
      </c>
      <c r="U144" s="7" t="str">
        <f>HYPERLINK("http://dx.doi.org/10.1017/S0022149X22000682","http://dx.doi.org/10.1017/S0022149X22000682")</f>
        <v>http://dx.doi.org/10.1017/S0022149X22000682</v>
      </c>
      <c r="V144" s="7" t="s">
        <v>2528</v>
      </c>
      <c r="W144" s="7" t="s">
        <v>2529</v>
      </c>
    </row>
    <row r="145" spans="1:23" ht="20" customHeight="1" x14ac:dyDescent="0.15">
      <c r="A145" s="7">
        <v>142</v>
      </c>
      <c r="B145" s="7">
        <v>1054</v>
      </c>
      <c r="C145" s="7" t="s">
        <v>3337</v>
      </c>
      <c r="D145" s="7" t="s">
        <v>3338</v>
      </c>
      <c r="E145" s="7" t="s">
        <v>3339</v>
      </c>
      <c r="F145" s="7" t="s">
        <v>3340</v>
      </c>
      <c r="G145" s="7" t="s">
        <v>3341</v>
      </c>
      <c r="H145" s="8">
        <v>2022</v>
      </c>
      <c r="I145" s="8" t="s">
        <v>2758</v>
      </c>
      <c r="J145" s="7" t="s">
        <v>2523</v>
      </c>
      <c r="O145" s="7" t="s">
        <v>3342</v>
      </c>
      <c r="P145" s="7">
        <v>2022</v>
      </c>
      <c r="Q145" s="7">
        <v>69</v>
      </c>
      <c r="R145" s="7">
        <v>6</v>
      </c>
      <c r="S145" s="7">
        <v>3673</v>
      </c>
      <c r="T145" s="7">
        <v>3683</v>
      </c>
      <c r="U145" s="7" t="str">
        <f>HYPERLINK("http://dx.doi.org/10.1111/tbed.14737","http://dx.doi.org/10.1111/tbed.14737")</f>
        <v>http://dx.doi.org/10.1111/tbed.14737</v>
      </c>
      <c r="V145" s="7" t="s">
        <v>2528</v>
      </c>
      <c r="W145" s="7" t="s">
        <v>2529</v>
      </c>
    </row>
    <row r="146" spans="1:23" ht="20" customHeight="1" x14ac:dyDescent="0.15">
      <c r="A146" s="7">
        <v>143</v>
      </c>
      <c r="B146" s="7">
        <v>1057</v>
      </c>
      <c r="C146" s="7" t="s">
        <v>3343</v>
      </c>
      <c r="D146" s="7" t="s">
        <v>3344</v>
      </c>
      <c r="E146" s="7" t="s">
        <v>3345</v>
      </c>
      <c r="F146" s="7" t="s">
        <v>3346</v>
      </c>
      <c r="G146" s="7" t="s">
        <v>3347</v>
      </c>
      <c r="H146" s="8">
        <v>2022</v>
      </c>
      <c r="I146" s="8" t="s">
        <v>2522</v>
      </c>
      <c r="J146" s="7" t="s">
        <v>2523</v>
      </c>
      <c r="K146" s="7" t="s">
        <v>2535</v>
      </c>
      <c r="L146" s="8" t="s">
        <v>2536</v>
      </c>
      <c r="M146" s="8">
        <v>3</v>
      </c>
      <c r="N146" s="7" t="s">
        <v>2641</v>
      </c>
      <c r="O146" s="7" t="s">
        <v>3236</v>
      </c>
      <c r="P146" s="7">
        <v>2022</v>
      </c>
      <c r="Q146" s="7">
        <v>242</v>
      </c>
      <c r="R146" s="7" t="s">
        <v>2527</v>
      </c>
      <c r="S146" s="7" t="s">
        <v>2527</v>
      </c>
      <c r="T146" s="7" t="s">
        <v>2527</v>
      </c>
      <c r="U146" s="7" t="str">
        <f>HYPERLINK("http://dx.doi.org/10.1016/j.exppara.2022.108368","http://dx.doi.org/10.1016/j.exppara.2022.108368")</f>
        <v>http://dx.doi.org/10.1016/j.exppara.2022.108368</v>
      </c>
      <c r="V146" s="7" t="s">
        <v>2528</v>
      </c>
      <c r="W146" s="7" t="s">
        <v>2529</v>
      </c>
    </row>
    <row r="147" spans="1:23" ht="20" customHeight="1" x14ac:dyDescent="0.15">
      <c r="A147" s="7">
        <v>144</v>
      </c>
      <c r="B147" s="7">
        <v>1058</v>
      </c>
      <c r="C147" s="7" t="s">
        <v>3348</v>
      </c>
      <c r="D147" s="7" t="s">
        <v>3349</v>
      </c>
      <c r="E147" s="7" t="s">
        <v>3350</v>
      </c>
      <c r="F147" s="7" t="s">
        <v>3351</v>
      </c>
      <c r="G147" s="7" t="s">
        <v>3352</v>
      </c>
      <c r="H147" s="8">
        <v>2022</v>
      </c>
      <c r="I147" s="8" t="s">
        <v>2522</v>
      </c>
      <c r="J147" s="7" t="s">
        <v>2523</v>
      </c>
      <c r="K147" s="7" t="s">
        <v>3118</v>
      </c>
      <c r="L147" s="8" t="s">
        <v>2536</v>
      </c>
      <c r="M147" s="8">
        <v>3</v>
      </c>
      <c r="N147" s="7" t="s">
        <v>2607</v>
      </c>
      <c r="O147" s="7" t="s">
        <v>2622</v>
      </c>
      <c r="P147" s="7">
        <v>2022</v>
      </c>
      <c r="Q147" s="7">
        <v>59</v>
      </c>
      <c r="R147" s="7">
        <v>2</v>
      </c>
      <c r="S147" s="7">
        <v>152</v>
      </c>
      <c r="T147" s="7">
        <v>164</v>
      </c>
      <c r="U147" s="7" t="str">
        <f>HYPERLINK("http://dx.doi.org/10.2478/helm-2022-0021","http://dx.doi.org/10.2478/helm-2022-0021")</f>
        <v>http://dx.doi.org/10.2478/helm-2022-0021</v>
      </c>
      <c r="V147" s="7" t="s">
        <v>2528</v>
      </c>
      <c r="W147" s="7" t="s">
        <v>2529</v>
      </c>
    </row>
    <row r="148" spans="1:23" ht="20" customHeight="1" x14ac:dyDescent="0.15">
      <c r="A148" s="7">
        <v>145</v>
      </c>
      <c r="B148" s="7">
        <v>1059</v>
      </c>
      <c r="C148" s="7" t="s">
        <v>3353</v>
      </c>
      <c r="D148" s="7" t="s">
        <v>3354</v>
      </c>
      <c r="E148" s="7" t="s">
        <v>3355</v>
      </c>
      <c r="F148" s="7" t="s">
        <v>3356</v>
      </c>
      <c r="G148" s="7" t="s">
        <v>3357</v>
      </c>
      <c r="H148" s="8">
        <v>2022</v>
      </c>
      <c r="I148" s="8" t="s">
        <v>2522</v>
      </c>
      <c r="J148" s="7" t="s">
        <v>2523</v>
      </c>
      <c r="K148" s="7" t="s">
        <v>2535</v>
      </c>
      <c r="L148" s="8" t="s">
        <v>2536</v>
      </c>
      <c r="M148" s="8">
        <v>4</v>
      </c>
      <c r="N148" s="7" t="s">
        <v>2658</v>
      </c>
      <c r="O148" s="7" t="s">
        <v>2983</v>
      </c>
      <c r="P148" s="7">
        <v>2022</v>
      </c>
      <c r="Q148" s="7">
        <v>19</v>
      </c>
      <c r="R148" s="7" t="s">
        <v>2527</v>
      </c>
      <c r="S148" s="7">
        <v>84</v>
      </c>
      <c r="T148" s="7">
        <v>88</v>
      </c>
      <c r="U148" s="7" t="str">
        <f>HYPERLINK("http://dx.doi.org/10.1016/j.ijppaw.2022.08.002","http://dx.doi.org/10.1016/j.ijppaw.2022.08.002")</f>
        <v>http://dx.doi.org/10.1016/j.ijppaw.2022.08.002</v>
      </c>
      <c r="V148" s="7" t="s">
        <v>2528</v>
      </c>
      <c r="W148" s="7" t="s">
        <v>2529</v>
      </c>
    </row>
    <row r="149" spans="1:23" ht="20" customHeight="1" x14ac:dyDescent="0.15">
      <c r="A149" s="7">
        <v>146</v>
      </c>
      <c r="B149" s="7">
        <v>1060</v>
      </c>
      <c r="C149" s="7" t="s">
        <v>3358</v>
      </c>
      <c r="D149" s="7" t="s">
        <v>3359</v>
      </c>
      <c r="E149" s="7" t="s">
        <v>3360</v>
      </c>
      <c r="F149" s="7" t="s">
        <v>3361</v>
      </c>
      <c r="G149" s="7" t="s">
        <v>3362</v>
      </c>
      <c r="H149" s="8">
        <v>2022</v>
      </c>
      <c r="I149" s="8" t="s">
        <v>2522</v>
      </c>
      <c r="J149" s="7" t="s">
        <v>2523</v>
      </c>
      <c r="K149" s="7" t="s">
        <v>2779</v>
      </c>
      <c r="L149" s="8" t="s">
        <v>2536</v>
      </c>
      <c r="M149" s="8">
        <v>1</v>
      </c>
      <c r="N149" s="7" t="s">
        <v>2621</v>
      </c>
      <c r="O149" s="7" t="s">
        <v>2583</v>
      </c>
      <c r="P149" s="7">
        <v>2022</v>
      </c>
      <c r="Q149" s="7">
        <v>149</v>
      </c>
      <c r="R149" s="7">
        <v>13</v>
      </c>
      <c r="S149" s="7">
        <v>1737</v>
      </c>
      <c r="T149" s="7">
        <v>1748</v>
      </c>
      <c r="U149" s="7" t="str">
        <f>HYPERLINK("http://dx.doi.org/10.1017/S0031182022001251","http://dx.doi.org/10.1017/S0031182022001251")</f>
        <v>http://dx.doi.org/10.1017/S0031182022001251</v>
      </c>
      <c r="V149" s="7" t="s">
        <v>2528</v>
      </c>
      <c r="W149" s="7" t="s">
        <v>2529</v>
      </c>
    </row>
    <row r="150" spans="1:23" ht="20" customHeight="1" x14ac:dyDescent="0.15">
      <c r="A150" s="7">
        <v>147</v>
      </c>
      <c r="B150" s="7">
        <v>1061</v>
      </c>
      <c r="C150" s="7" t="s">
        <v>3363</v>
      </c>
      <c r="D150" s="7" t="s">
        <v>3364</v>
      </c>
      <c r="E150" s="7" t="s">
        <v>3365</v>
      </c>
      <c r="F150" s="7" t="s">
        <v>3366</v>
      </c>
      <c r="G150" s="7" t="s">
        <v>3367</v>
      </c>
      <c r="H150" s="8">
        <v>2022</v>
      </c>
      <c r="I150" s="8" t="s">
        <v>2522</v>
      </c>
      <c r="J150" s="7" t="s">
        <v>2523</v>
      </c>
      <c r="K150" s="7" t="s">
        <v>2708</v>
      </c>
      <c r="L150" s="8" t="s">
        <v>2536</v>
      </c>
      <c r="M150" s="8">
        <v>1</v>
      </c>
      <c r="N150" s="7" t="s">
        <v>2582</v>
      </c>
      <c r="O150" s="7" t="s">
        <v>2583</v>
      </c>
      <c r="P150" s="7">
        <v>2022</v>
      </c>
      <c r="Q150" s="7">
        <v>149</v>
      </c>
      <c r="R150" s="7">
        <v>14</v>
      </c>
      <c r="S150" s="7">
        <v>1894</v>
      </c>
      <c r="T150" s="7">
        <v>1909</v>
      </c>
      <c r="U150" s="7" t="str">
        <f>HYPERLINK("http://dx.doi.org/10.1017/S0031182022001214","http://dx.doi.org/10.1017/S0031182022001214")</f>
        <v>http://dx.doi.org/10.1017/S0031182022001214</v>
      </c>
      <c r="V150" s="7" t="s">
        <v>2528</v>
      </c>
      <c r="W150" s="7" t="s">
        <v>2529</v>
      </c>
    </row>
    <row r="151" spans="1:23" ht="20" customHeight="1" x14ac:dyDescent="0.15">
      <c r="A151" s="7">
        <v>148</v>
      </c>
      <c r="B151" s="7">
        <v>1062</v>
      </c>
      <c r="C151" s="7" t="s">
        <v>3368</v>
      </c>
      <c r="D151" s="7" t="s">
        <v>3369</v>
      </c>
      <c r="E151" s="7" t="s">
        <v>3370</v>
      </c>
      <c r="F151" s="7" t="s">
        <v>3371</v>
      </c>
      <c r="G151" s="7" t="s">
        <v>3372</v>
      </c>
      <c r="H151" s="8">
        <v>2022</v>
      </c>
      <c r="I151" s="8" t="s">
        <v>2758</v>
      </c>
      <c r="J151" s="7" t="s">
        <v>2523</v>
      </c>
      <c r="O151" s="7" t="s">
        <v>2559</v>
      </c>
      <c r="P151" s="7">
        <v>2022</v>
      </c>
      <c r="Q151" s="7">
        <v>121</v>
      </c>
      <c r="R151" s="7">
        <v>10</v>
      </c>
      <c r="S151" s="7">
        <v>2945</v>
      </c>
      <c r="T151" s="7">
        <v>2954</v>
      </c>
      <c r="U151" s="7" t="str">
        <f>HYPERLINK("http://dx.doi.org/10.1007/s00436-022-07622-4","http://dx.doi.org/10.1007/s00436-022-07622-4")</f>
        <v>http://dx.doi.org/10.1007/s00436-022-07622-4</v>
      </c>
      <c r="V151" s="7" t="s">
        <v>2528</v>
      </c>
      <c r="W151" s="7" t="s">
        <v>2529</v>
      </c>
    </row>
    <row r="152" spans="1:23" ht="20" customHeight="1" x14ac:dyDescent="0.15">
      <c r="A152" s="7">
        <v>149</v>
      </c>
      <c r="B152" s="7">
        <v>1063</v>
      </c>
      <c r="C152" s="7" t="s">
        <v>3373</v>
      </c>
      <c r="D152" s="7" t="s">
        <v>3374</v>
      </c>
      <c r="E152" s="7" t="s">
        <v>3375</v>
      </c>
      <c r="F152" s="7" t="s">
        <v>3376</v>
      </c>
      <c r="G152" s="7" t="s">
        <v>3377</v>
      </c>
      <c r="H152" s="8">
        <v>2022</v>
      </c>
      <c r="I152" s="8" t="s">
        <v>2522</v>
      </c>
      <c r="J152" s="7" t="s">
        <v>2523</v>
      </c>
      <c r="K152" s="7" t="s">
        <v>3271</v>
      </c>
      <c r="L152" s="8" t="s">
        <v>2576</v>
      </c>
      <c r="N152" s="7" t="s">
        <v>2576</v>
      </c>
      <c r="O152" s="7" t="s">
        <v>2652</v>
      </c>
      <c r="P152" s="7">
        <v>2022</v>
      </c>
      <c r="Q152" s="7">
        <v>96</v>
      </c>
      <c r="R152" s="7" t="s">
        <v>2527</v>
      </c>
      <c r="S152" s="7" t="s">
        <v>2527</v>
      </c>
      <c r="T152" s="7" t="s">
        <v>2527</v>
      </c>
      <c r="U152" s="7" t="str">
        <f>HYPERLINK("http://dx.doi.org/10.1017/S0022149X22000438","http://dx.doi.org/10.1017/S0022149X22000438")</f>
        <v>http://dx.doi.org/10.1017/S0022149X22000438</v>
      </c>
      <c r="V152" s="7" t="s">
        <v>2528</v>
      </c>
      <c r="W152" s="7" t="s">
        <v>2529</v>
      </c>
    </row>
    <row r="153" spans="1:23" ht="20" customHeight="1" x14ac:dyDescent="0.15">
      <c r="A153" s="7">
        <v>150</v>
      </c>
      <c r="B153" s="7">
        <v>1064</v>
      </c>
      <c r="C153" s="7" t="s">
        <v>3378</v>
      </c>
      <c r="D153" s="7" t="s">
        <v>3379</v>
      </c>
      <c r="E153" s="7" t="s">
        <v>3380</v>
      </c>
      <c r="F153" s="7" t="s">
        <v>3381</v>
      </c>
      <c r="G153" s="7" t="s">
        <v>3382</v>
      </c>
      <c r="H153" s="8">
        <v>2022</v>
      </c>
      <c r="I153" s="8" t="s">
        <v>2522</v>
      </c>
      <c r="J153" s="7" t="s">
        <v>2523</v>
      </c>
      <c r="K153" s="7" t="s">
        <v>2708</v>
      </c>
      <c r="L153" s="8" t="s">
        <v>2536</v>
      </c>
      <c r="M153" s="8">
        <v>2</v>
      </c>
      <c r="N153" s="7" t="s">
        <v>2633</v>
      </c>
      <c r="O153" s="7" t="s">
        <v>2652</v>
      </c>
      <c r="P153" s="7">
        <v>2022</v>
      </c>
      <c r="Q153" s="7">
        <v>96</v>
      </c>
      <c r="R153" s="7" t="s">
        <v>2527</v>
      </c>
      <c r="S153" s="7" t="s">
        <v>2527</v>
      </c>
      <c r="T153" s="7" t="s">
        <v>2527</v>
      </c>
      <c r="U153" s="7" t="str">
        <f>HYPERLINK("http://dx.doi.org/10.1017/S0022149X22000402","http://dx.doi.org/10.1017/S0022149X22000402")</f>
        <v>http://dx.doi.org/10.1017/S0022149X22000402</v>
      </c>
      <c r="V153" s="7" t="s">
        <v>2528</v>
      </c>
      <c r="W153" s="7" t="s">
        <v>2529</v>
      </c>
    </row>
    <row r="154" spans="1:23" ht="20" customHeight="1" x14ac:dyDescent="0.15">
      <c r="A154" s="7">
        <v>151</v>
      </c>
      <c r="B154" s="7">
        <v>1065</v>
      </c>
      <c r="C154" s="7" t="s">
        <v>3383</v>
      </c>
      <c r="D154" s="7" t="s">
        <v>3384</v>
      </c>
      <c r="E154" s="7" t="s">
        <v>3385</v>
      </c>
      <c r="F154" s="7" t="s">
        <v>3386</v>
      </c>
      <c r="G154" s="7" t="s">
        <v>3387</v>
      </c>
      <c r="H154" s="8">
        <v>2022</v>
      </c>
      <c r="I154" s="8" t="s">
        <v>2522</v>
      </c>
      <c r="J154" s="7" t="s">
        <v>2523</v>
      </c>
      <c r="K154" s="7" t="s">
        <v>2535</v>
      </c>
      <c r="L154" s="8" t="s">
        <v>2536</v>
      </c>
      <c r="M154" s="8">
        <v>1</v>
      </c>
      <c r="N154" s="7" t="s">
        <v>2621</v>
      </c>
      <c r="O154" s="7" t="s">
        <v>2559</v>
      </c>
      <c r="P154" s="7">
        <v>2022</v>
      </c>
      <c r="Q154" s="7">
        <v>121</v>
      </c>
      <c r="R154" s="7">
        <v>9</v>
      </c>
      <c r="S154" s="7">
        <v>2651</v>
      </c>
      <c r="T154" s="7">
        <v>2660</v>
      </c>
      <c r="U154" s="7" t="str">
        <f>HYPERLINK("http://dx.doi.org/10.1007/s00436-022-07590-9","http://dx.doi.org/10.1007/s00436-022-07590-9")</f>
        <v>http://dx.doi.org/10.1007/s00436-022-07590-9</v>
      </c>
      <c r="V154" s="7" t="s">
        <v>2528</v>
      </c>
      <c r="W154" s="7" t="s">
        <v>2529</v>
      </c>
    </row>
    <row r="155" spans="1:23" ht="20" customHeight="1" x14ac:dyDescent="0.15">
      <c r="A155" s="7">
        <v>152</v>
      </c>
      <c r="B155" s="7">
        <v>1066</v>
      </c>
      <c r="C155" s="7" t="s">
        <v>3388</v>
      </c>
      <c r="D155" s="7" t="s">
        <v>3389</v>
      </c>
      <c r="E155" s="7" t="s">
        <v>2527</v>
      </c>
      <c r="F155" s="7" t="s">
        <v>3390</v>
      </c>
      <c r="G155" s="7" t="s">
        <v>3391</v>
      </c>
      <c r="H155" s="8">
        <v>2022</v>
      </c>
      <c r="I155" s="8" t="s">
        <v>2522</v>
      </c>
      <c r="J155" s="7" t="s">
        <v>2523</v>
      </c>
      <c r="K155" s="7" t="s">
        <v>3235</v>
      </c>
      <c r="L155" s="8" t="s">
        <v>3392</v>
      </c>
      <c r="M155" s="8">
        <v>2</v>
      </c>
      <c r="N155" s="7" t="s">
        <v>3393</v>
      </c>
      <c r="O155" s="7" t="s">
        <v>2824</v>
      </c>
      <c r="P155" s="7">
        <v>2022</v>
      </c>
      <c r="Q155" s="7">
        <v>12</v>
      </c>
      <c r="R155" s="7">
        <v>1</v>
      </c>
      <c r="S155" s="7" t="s">
        <v>2527</v>
      </c>
      <c r="T155" s="7" t="s">
        <v>2527</v>
      </c>
      <c r="U155" s="7" t="str">
        <f>HYPERLINK("http://dx.doi.org/10.1038/s41598-022-14176-z","http://dx.doi.org/10.1038/s41598-022-14176-z")</f>
        <v>http://dx.doi.org/10.1038/s41598-022-14176-z</v>
      </c>
      <c r="V155" s="7" t="s">
        <v>2528</v>
      </c>
      <c r="W155" s="7" t="s">
        <v>2529</v>
      </c>
    </row>
    <row r="156" spans="1:23" ht="20" customHeight="1" x14ac:dyDescent="0.15">
      <c r="A156" s="7">
        <v>153</v>
      </c>
      <c r="B156" s="7">
        <v>1067</v>
      </c>
      <c r="C156" s="7" t="s">
        <v>3394</v>
      </c>
      <c r="D156" s="7" t="s">
        <v>3395</v>
      </c>
      <c r="E156" s="7" t="s">
        <v>3396</v>
      </c>
      <c r="F156" s="7" t="s">
        <v>3397</v>
      </c>
      <c r="G156" s="7" t="s">
        <v>3398</v>
      </c>
      <c r="H156" s="8">
        <v>2022</v>
      </c>
      <c r="I156" s="8" t="s">
        <v>2522</v>
      </c>
      <c r="J156" s="7" t="s">
        <v>2523</v>
      </c>
      <c r="K156" s="7" t="s">
        <v>2535</v>
      </c>
      <c r="L156" s="8" t="s">
        <v>2536</v>
      </c>
      <c r="M156" s="8">
        <v>1</v>
      </c>
      <c r="N156" s="7" t="s">
        <v>2582</v>
      </c>
      <c r="O156" s="7" t="s">
        <v>2664</v>
      </c>
      <c r="P156" s="7">
        <v>2022</v>
      </c>
      <c r="Q156" s="7">
        <v>90</v>
      </c>
      <c r="R156" s="7" t="s">
        <v>2527</v>
      </c>
      <c r="S156" s="7" t="s">
        <v>2527</v>
      </c>
      <c r="T156" s="7" t="s">
        <v>2527</v>
      </c>
      <c r="U156" s="7" t="str">
        <f>HYPERLINK("http://dx.doi.org/10.1016/j.parint.2022.102605","http://dx.doi.org/10.1016/j.parint.2022.102605")</f>
        <v>http://dx.doi.org/10.1016/j.parint.2022.102605</v>
      </c>
      <c r="V156" s="7" t="s">
        <v>2528</v>
      </c>
      <c r="W156" s="7" t="s">
        <v>2529</v>
      </c>
    </row>
    <row r="157" spans="1:23" ht="20" customHeight="1" x14ac:dyDescent="0.15">
      <c r="A157" s="7">
        <v>154</v>
      </c>
      <c r="B157" s="7">
        <v>1068</v>
      </c>
      <c r="C157" s="7" t="s">
        <v>3399</v>
      </c>
      <c r="D157" s="7" t="s">
        <v>3400</v>
      </c>
      <c r="E157" s="7" t="s">
        <v>3401</v>
      </c>
      <c r="F157" s="7" t="s">
        <v>3402</v>
      </c>
      <c r="G157" s="7" t="s">
        <v>3403</v>
      </c>
      <c r="H157" s="8">
        <v>2022</v>
      </c>
      <c r="I157" s="8" t="s">
        <v>2522</v>
      </c>
      <c r="J157" s="7" t="s">
        <v>2523</v>
      </c>
      <c r="K157" s="7" t="s">
        <v>2535</v>
      </c>
      <c r="L157" s="8" t="s">
        <v>2536</v>
      </c>
      <c r="M157" s="8">
        <v>1</v>
      </c>
      <c r="N157" s="7" t="s">
        <v>2621</v>
      </c>
      <c r="O157" s="7" t="s">
        <v>3404</v>
      </c>
      <c r="P157" s="7">
        <v>2022</v>
      </c>
      <c r="Q157" s="7">
        <v>11</v>
      </c>
      <c r="R157" s="7">
        <v>6</v>
      </c>
      <c r="S157" s="7" t="s">
        <v>2527</v>
      </c>
      <c r="T157" s="7" t="s">
        <v>2527</v>
      </c>
      <c r="U157" s="7" t="str">
        <f>HYPERLINK("http://dx.doi.org/10.3390/biology11060878","http://dx.doi.org/10.3390/biology11060878")</f>
        <v>http://dx.doi.org/10.3390/biology11060878</v>
      </c>
      <c r="V157" s="7" t="s">
        <v>2528</v>
      </c>
      <c r="W157" s="7" t="s">
        <v>2529</v>
      </c>
    </row>
    <row r="158" spans="1:23" ht="20" customHeight="1" x14ac:dyDescent="0.15">
      <c r="A158" s="7">
        <v>155</v>
      </c>
      <c r="B158" s="7">
        <v>1071</v>
      </c>
      <c r="C158" s="7" t="s">
        <v>3405</v>
      </c>
      <c r="D158" s="7" t="s">
        <v>3406</v>
      </c>
      <c r="E158" s="7" t="s">
        <v>2527</v>
      </c>
      <c r="F158" s="7" t="s">
        <v>3407</v>
      </c>
      <c r="G158" s="7" t="s">
        <v>3408</v>
      </c>
      <c r="H158" s="8">
        <v>2022</v>
      </c>
      <c r="I158" s="8" t="s">
        <v>2522</v>
      </c>
      <c r="J158" s="7" t="s">
        <v>2523</v>
      </c>
      <c r="K158" s="7" t="s">
        <v>2535</v>
      </c>
      <c r="L158" s="8" t="s">
        <v>2536</v>
      </c>
      <c r="M158" s="8">
        <v>3</v>
      </c>
      <c r="N158" s="7" t="s">
        <v>2641</v>
      </c>
      <c r="O158" s="7" t="s">
        <v>2634</v>
      </c>
      <c r="P158" s="7">
        <v>2022</v>
      </c>
      <c r="Q158" s="7">
        <v>99</v>
      </c>
      <c r="R158" s="7">
        <v>4</v>
      </c>
      <c r="S158" s="7">
        <v>403</v>
      </c>
      <c r="T158" s="7">
        <v>417</v>
      </c>
      <c r="U158" s="7" t="str">
        <f>HYPERLINK("http://dx.doi.org/10.1007/s11230-022-10031-x","http://dx.doi.org/10.1007/s11230-022-10031-x")</f>
        <v>http://dx.doi.org/10.1007/s11230-022-10031-x</v>
      </c>
      <c r="V158" s="7" t="s">
        <v>2528</v>
      </c>
      <c r="W158" s="7" t="s">
        <v>2529</v>
      </c>
    </row>
    <row r="159" spans="1:23" ht="20" customHeight="1" x14ac:dyDescent="0.15">
      <c r="A159" s="7">
        <v>156</v>
      </c>
      <c r="B159" s="7">
        <v>1072</v>
      </c>
      <c r="C159" s="7" t="s">
        <v>3409</v>
      </c>
      <c r="D159" s="7" t="s">
        <v>3410</v>
      </c>
      <c r="E159" s="7" t="s">
        <v>3411</v>
      </c>
      <c r="F159" s="7" t="s">
        <v>3412</v>
      </c>
      <c r="G159" s="7" t="s">
        <v>3413</v>
      </c>
      <c r="H159" s="8">
        <v>2022</v>
      </c>
      <c r="I159" s="8" t="s">
        <v>2758</v>
      </c>
      <c r="J159" s="7" t="s">
        <v>2523</v>
      </c>
      <c r="O159" s="7" t="s">
        <v>3414</v>
      </c>
      <c r="P159" s="7">
        <v>2022</v>
      </c>
      <c r="Q159" s="7">
        <v>10</v>
      </c>
      <c r="R159" s="7">
        <v>3</v>
      </c>
      <c r="S159" s="7" t="s">
        <v>2527</v>
      </c>
      <c r="T159" s="7" t="s">
        <v>2527</v>
      </c>
      <c r="U159" s="7" t="str">
        <f>HYPERLINK("http://dx.doi.org/10.1128/spectrum.00138-22","http://dx.doi.org/10.1128/spectrum.00138-22")</f>
        <v>http://dx.doi.org/10.1128/spectrum.00138-22</v>
      </c>
      <c r="V159" s="7" t="s">
        <v>2528</v>
      </c>
      <c r="W159" s="7" t="s">
        <v>2529</v>
      </c>
    </row>
    <row r="160" spans="1:23" ht="20" customHeight="1" x14ac:dyDescent="0.15">
      <c r="A160" s="7">
        <v>157</v>
      </c>
      <c r="B160" s="7">
        <v>1074</v>
      </c>
      <c r="C160" s="7" t="s">
        <v>3415</v>
      </c>
      <c r="D160" s="7" t="s">
        <v>3416</v>
      </c>
      <c r="E160" s="7" t="s">
        <v>3417</v>
      </c>
      <c r="F160" s="7" t="s">
        <v>3418</v>
      </c>
      <c r="G160" s="7" t="s">
        <v>3419</v>
      </c>
      <c r="H160" s="8">
        <v>2022</v>
      </c>
      <c r="I160" s="8" t="s">
        <v>2522</v>
      </c>
      <c r="J160" s="7" t="s">
        <v>2523</v>
      </c>
      <c r="K160" s="7" t="s">
        <v>2535</v>
      </c>
      <c r="L160" s="8" t="s">
        <v>2536</v>
      </c>
      <c r="M160" s="8">
        <v>4</v>
      </c>
      <c r="N160" s="7" t="s">
        <v>3420</v>
      </c>
      <c r="O160" s="7" t="s">
        <v>2559</v>
      </c>
      <c r="P160" s="7">
        <v>2022</v>
      </c>
      <c r="Q160" s="7">
        <v>121</v>
      </c>
      <c r="R160" s="7">
        <v>7</v>
      </c>
      <c r="S160" s="7">
        <v>1921</v>
      </c>
      <c r="T160" s="7">
        <v>1935</v>
      </c>
      <c r="U160" s="7" t="str">
        <f>HYPERLINK("http://dx.doi.org/10.1007/s00436-022-07526-3","http://dx.doi.org/10.1007/s00436-022-07526-3")</f>
        <v>http://dx.doi.org/10.1007/s00436-022-07526-3</v>
      </c>
      <c r="V160" s="7" t="s">
        <v>2528</v>
      </c>
      <c r="W160" s="7" t="s">
        <v>2529</v>
      </c>
    </row>
    <row r="161" spans="1:23" ht="20" customHeight="1" x14ac:dyDescent="0.15">
      <c r="A161" s="7">
        <v>158</v>
      </c>
      <c r="B161" s="7">
        <v>1076</v>
      </c>
      <c r="C161" s="7" t="s">
        <v>3421</v>
      </c>
      <c r="D161" s="7" t="s">
        <v>3422</v>
      </c>
      <c r="E161" s="7" t="s">
        <v>3423</v>
      </c>
      <c r="F161" s="7" t="s">
        <v>3424</v>
      </c>
      <c r="G161" s="7" t="s">
        <v>3425</v>
      </c>
      <c r="H161" s="8">
        <v>2022</v>
      </c>
      <c r="I161" s="8" t="s">
        <v>2758</v>
      </c>
      <c r="J161" s="7" t="s">
        <v>2523</v>
      </c>
      <c r="O161" s="7" t="s">
        <v>2683</v>
      </c>
      <c r="P161" s="7">
        <v>2022</v>
      </c>
      <c r="Q161" s="7">
        <v>14</v>
      </c>
      <c r="R161" s="7">
        <v>4</v>
      </c>
      <c r="S161" s="7" t="s">
        <v>2527</v>
      </c>
      <c r="T161" s="7" t="s">
        <v>2527</v>
      </c>
      <c r="U161" s="7" t="str">
        <f>HYPERLINK("http://dx.doi.org/10.3390/d14040247","http://dx.doi.org/10.3390/d14040247")</f>
        <v>http://dx.doi.org/10.3390/d14040247</v>
      </c>
      <c r="V161" s="7" t="s">
        <v>2528</v>
      </c>
      <c r="W161" s="7" t="s">
        <v>2529</v>
      </c>
    </row>
    <row r="162" spans="1:23" ht="20" customHeight="1" x14ac:dyDescent="0.15">
      <c r="A162" s="7">
        <v>159</v>
      </c>
      <c r="B162" s="7">
        <v>1077</v>
      </c>
      <c r="C162" s="7" t="s">
        <v>3426</v>
      </c>
      <c r="D162" s="7" t="s">
        <v>3427</v>
      </c>
      <c r="E162" s="7" t="s">
        <v>3428</v>
      </c>
      <c r="F162" s="7" t="s">
        <v>3429</v>
      </c>
      <c r="G162" s="7" t="s">
        <v>3430</v>
      </c>
      <c r="H162" s="8">
        <v>2022</v>
      </c>
      <c r="I162" s="8" t="s">
        <v>2522</v>
      </c>
      <c r="J162" s="7" t="s">
        <v>2523</v>
      </c>
      <c r="K162" s="7" t="s">
        <v>2535</v>
      </c>
      <c r="L162" s="8" t="s">
        <v>2536</v>
      </c>
      <c r="M162" s="8">
        <v>4</v>
      </c>
      <c r="N162" s="7" t="s">
        <v>3431</v>
      </c>
      <c r="O162" s="7" t="s">
        <v>3432</v>
      </c>
      <c r="P162" s="7">
        <v>2022</v>
      </c>
      <c r="Q162" s="7">
        <v>39</v>
      </c>
      <c r="R162" s="7">
        <v>2</v>
      </c>
      <c r="S162" s="7">
        <v>215</v>
      </c>
      <c r="T162" s="7">
        <v>218</v>
      </c>
      <c r="U162" s="7" t="str">
        <f>HYPERLINK("http://dx.doi.org/10.2108/zs210099","http://dx.doi.org/10.2108/zs210099")</f>
        <v>http://dx.doi.org/10.2108/zs210099</v>
      </c>
      <c r="V162" s="7" t="s">
        <v>2528</v>
      </c>
      <c r="W162" s="7" t="s">
        <v>2529</v>
      </c>
    </row>
    <row r="163" spans="1:23" ht="20" customHeight="1" x14ac:dyDescent="0.15">
      <c r="A163" s="7">
        <v>160</v>
      </c>
      <c r="B163" s="7">
        <v>1078</v>
      </c>
      <c r="C163" s="7" t="s">
        <v>3433</v>
      </c>
      <c r="D163" s="7" t="s">
        <v>3434</v>
      </c>
      <c r="E163" s="7" t="s">
        <v>3435</v>
      </c>
      <c r="F163" s="7" t="s">
        <v>3436</v>
      </c>
      <c r="G163" s="7" t="s">
        <v>3437</v>
      </c>
      <c r="H163" s="8">
        <v>2022</v>
      </c>
      <c r="I163" s="8" t="s">
        <v>2522</v>
      </c>
      <c r="J163" s="7" t="s">
        <v>2523</v>
      </c>
      <c r="K163" s="7" t="s">
        <v>2535</v>
      </c>
      <c r="L163" s="8" t="s">
        <v>2536</v>
      </c>
      <c r="M163" s="8">
        <v>2</v>
      </c>
      <c r="N163" s="7" t="s">
        <v>2807</v>
      </c>
      <c r="O163" s="7" t="s">
        <v>2664</v>
      </c>
      <c r="P163" s="7">
        <v>2022</v>
      </c>
      <c r="Q163" s="7">
        <v>89</v>
      </c>
      <c r="R163" s="7" t="s">
        <v>2527</v>
      </c>
      <c r="S163" s="7" t="s">
        <v>2527</v>
      </c>
      <c r="T163" s="7" t="s">
        <v>2527</v>
      </c>
      <c r="U163" s="7" t="str">
        <f>HYPERLINK("http://dx.doi.org/10.1016/j.parint.2022.102575","http://dx.doi.org/10.1016/j.parint.2022.102575")</f>
        <v>http://dx.doi.org/10.1016/j.parint.2022.102575</v>
      </c>
      <c r="V163" s="7" t="s">
        <v>2528</v>
      </c>
      <c r="W163" s="7" t="s">
        <v>2529</v>
      </c>
    </row>
    <row r="164" spans="1:23" ht="20" customHeight="1" x14ac:dyDescent="0.15">
      <c r="A164" s="7">
        <v>161</v>
      </c>
      <c r="B164" s="7">
        <v>1079</v>
      </c>
      <c r="C164" s="7" t="s">
        <v>3438</v>
      </c>
      <c r="D164" s="7" t="s">
        <v>3439</v>
      </c>
      <c r="E164" s="7" t="s">
        <v>3440</v>
      </c>
      <c r="F164" s="7" t="s">
        <v>3441</v>
      </c>
      <c r="G164" s="7" t="s">
        <v>3442</v>
      </c>
      <c r="H164" s="8">
        <v>2022</v>
      </c>
      <c r="I164" s="8" t="s">
        <v>2522</v>
      </c>
      <c r="J164" s="7" t="s">
        <v>2523</v>
      </c>
      <c r="K164" s="7" t="s">
        <v>2535</v>
      </c>
      <c r="L164" s="8" t="s">
        <v>2536</v>
      </c>
      <c r="M164" s="8">
        <v>2</v>
      </c>
      <c r="N164" s="7" t="s">
        <v>2745</v>
      </c>
      <c r="O164" s="7" t="s">
        <v>2583</v>
      </c>
      <c r="P164" s="7">
        <v>2022</v>
      </c>
      <c r="Q164" s="7">
        <v>149</v>
      </c>
      <c r="R164" s="7">
        <v>7</v>
      </c>
      <c r="S164" s="7">
        <v>913</v>
      </c>
      <c r="T164" s="7">
        <v>933</v>
      </c>
      <c r="U164" s="7" t="str">
        <f>HYPERLINK("http://dx.doi.org/10.1017/S0031182022000312","http://dx.doi.org/10.1017/S0031182022000312")</f>
        <v>http://dx.doi.org/10.1017/S0031182022000312</v>
      </c>
      <c r="V164" s="7" t="s">
        <v>2528</v>
      </c>
      <c r="W164" s="7" t="s">
        <v>2529</v>
      </c>
    </row>
    <row r="165" spans="1:23" ht="20" customHeight="1" x14ac:dyDescent="0.15">
      <c r="A165" s="7">
        <v>162</v>
      </c>
      <c r="B165" s="7">
        <v>1080</v>
      </c>
      <c r="C165" s="7" t="s">
        <v>3443</v>
      </c>
      <c r="D165" s="7" t="s">
        <v>3444</v>
      </c>
      <c r="E165" s="7" t="s">
        <v>3445</v>
      </c>
      <c r="F165" s="7" t="s">
        <v>3446</v>
      </c>
      <c r="G165" s="7" t="s">
        <v>3447</v>
      </c>
      <c r="H165" s="8">
        <v>2022</v>
      </c>
      <c r="I165" s="8" t="s">
        <v>2522</v>
      </c>
      <c r="J165" s="7" t="s">
        <v>2523</v>
      </c>
      <c r="K165" s="7" t="s">
        <v>2535</v>
      </c>
      <c r="L165" s="8" t="s">
        <v>2536</v>
      </c>
      <c r="M165" s="8">
        <v>2</v>
      </c>
      <c r="N165" s="7" t="s">
        <v>2807</v>
      </c>
      <c r="O165" s="7" t="s">
        <v>3145</v>
      </c>
      <c r="P165" s="7">
        <v>2022</v>
      </c>
      <c r="Q165" s="7">
        <v>11</v>
      </c>
      <c r="R165" s="7">
        <v>3</v>
      </c>
      <c r="S165" s="7" t="s">
        <v>2527</v>
      </c>
      <c r="T165" s="7" t="s">
        <v>2527</v>
      </c>
      <c r="U165" s="7" t="str">
        <f>HYPERLINK("http://dx.doi.org/10.3390/pathogens11030332","http://dx.doi.org/10.3390/pathogens11030332")</f>
        <v>http://dx.doi.org/10.3390/pathogens11030332</v>
      </c>
      <c r="V165" s="7" t="s">
        <v>2528</v>
      </c>
      <c r="W165" s="7" t="s">
        <v>2529</v>
      </c>
    </row>
    <row r="166" spans="1:23" ht="20" customHeight="1" x14ac:dyDescent="0.15">
      <c r="A166" s="7">
        <v>163</v>
      </c>
      <c r="B166" s="7">
        <v>1081</v>
      </c>
      <c r="C166" s="7" t="s">
        <v>3448</v>
      </c>
      <c r="D166" s="7" t="s">
        <v>3449</v>
      </c>
      <c r="E166" s="7" t="s">
        <v>2527</v>
      </c>
      <c r="F166" s="7" t="s">
        <v>3450</v>
      </c>
      <c r="G166" s="7" t="s">
        <v>3451</v>
      </c>
      <c r="H166" s="8">
        <v>2022</v>
      </c>
      <c r="I166" s="8" t="s">
        <v>2522</v>
      </c>
      <c r="J166" s="7" t="s">
        <v>2523</v>
      </c>
      <c r="K166" s="7" t="s">
        <v>2535</v>
      </c>
      <c r="L166" s="8" t="s">
        <v>2536</v>
      </c>
      <c r="M166" s="8">
        <v>3</v>
      </c>
      <c r="N166" s="7" t="s">
        <v>2641</v>
      </c>
      <c r="O166" s="7" t="s">
        <v>2664</v>
      </c>
      <c r="P166" s="7">
        <v>2022</v>
      </c>
      <c r="Q166" s="7">
        <v>88</v>
      </c>
      <c r="R166" s="7" t="s">
        <v>2527</v>
      </c>
      <c r="S166" s="7" t="s">
        <v>2527</v>
      </c>
      <c r="T166" s="7" t="s">
        <v>2527</v>
      </c>
      <c r="U166" s="7" t="str">
        <f>HYPERLINK("http://dx.doi.org/10.1016/j.parint.2022.102565","http://dx.doi.org/10.1016/j.parint.2022.102565")</f>
        <v>http://dx.doi.org/10.1016/j.parint.2022.102565</v>
      </c>
      <c r="V166" s="7" t="s">
        <v>2528</v>
      </c>
      <c r="W166" s="7" t="s">
        <v>2529</v>
      </c>
    </row>
    <row r="167" spans="1:23" ht="20" customHeight="1" x14ac:dyDescent="0.15">
      <c r="A167" s="7">
        <v>164</v>
      </c>
      <c r="B167" s="7">
        <v>1082</v>
      </c>
      <c r="C167" s="7" t="s">
        <v>3452</v>
      </c>
      <c r="D167" s="7" t="s">
        <v>3453</v>
      </c>
      <c r="E167" s="7" t="s">
        <v>3454</v>
      </c>
      <c r="F167" s="7" t="s">
        <v>3455</v>
      </c>
      <c r="G167" s="7" t="s">
        <v>3456</v>
      </c>
      <c r="H167" s="8">
        <v>2022</v>
      </c>
      <c r="I167" s="8" t="s">
        <v>2758</v>
      </c>
      <c r="J167" s="7" t="s">
        <v>2523</v>
      </c>
      <c r="O167" s="7" t="s">
        <v>3457</v>
      </c>
      <c r="P167" s="7">
        <v>2022</v>
      </c>
      <c r="Q167" s="7">
        <v>23</v>
      </c>
      <c r="R167" s="7">
        <v>1</v>
      </c>
      <c r="S167" s="7" t="s">
        <v>2527</v>
      </c>
      <c r="T167" s="7" t="s">
        <v>2527</v>
      </c>
      <c r="U167" s="7" t="str">
        <f>HYPERLINK("http://dx.doi.org/10.1186/s12864-022-08302-4","http://dx.doi.org/10.1186/s12864-022-08302-4")</f>
        <v>http://dx.doi.org/10.1186/s12864-022-08302-4</v>
      </c>
      <c r="V167" s="7" t="s">
        <v>2528</v>
      </c>
      <c r="W167" s="7" t="s">
        <v>2529</v>
      </c>
    </row>
    <row r="168" spans="1:23" ht="20" customHeight="1" x14ac:dyDescent="0.15">
      <c r="A168" s="7">
        <v>165</v>
      </c>
      <c r="B168" s="7">
        <v>1083</v>
      </c>
      <c r="C168" s="7" t="s">
        <v>3458</v>
      </c>
      <c r="D168" s="7" t="s">
        <v>3459</v>
      </c>
      <c r="E168" s="7" t="s">
        <v>3460</v>
      </c>
      <c r="F168" s="7" t="s">
        <v>3461</v>
      </c>
      <c r="G168" s="7" t="s">
        <v>3462</v>
      </c>
      <c r="H168" s="8">
        <v>2022</v>
      </c>
      <c r="I168" s="8" t="s">
        <v>2522</v>
      </c>
      <c r="J168" s="7" t="s">
        <v>2523</v>
      </c>
      <c r="K168" s="7" t="s">
        <v>2535</v>
      </c>
      <c r="L168" s="8" t="s">
        <v>2536</v>
      </c>
      <c r="M168" s="8">
        <v>1</v>
      </c>
      <c r="N168" s="7" t="s">
        <v>2621</v>
      </c>
      <c r="O168" s="7" t="s">
        <v>2664</v>
      </c>
      <c r="P168" s="7">
        <v>2022</v>
      </c>
      <c r="Q168" s="7">
        <v>88</v>
      </c>
      <c r="R168" s="7" t="s">
        <v>2527</v>
      </c>
      <c r="S168" s="7" t="s">
        <v>2527</v>
      </c>
      <c r="T168" s="7" t="s">
        <v>2527</v>
      </c>
      <c r="U168" s="7" t="str">
        <f>HYPERLINK("http://dx.doi.org/10.1016/j.parint.2022.102550","http://dx.doi.org/10.1016/j.parint.2022.102550")</f>
        <v>http://dx.doi.org/10.1016/j.parint.2022.102550</v>
      </c>
      <c r="V168" s="7" t="s">
        <v>2528</v>
      </c>
      <c r="W168" s="7" t="s">
        <v>2529</v>
      </c>
    </row>
    <row r="169" spans="1:23" ht="20" customHeight="1" x14ac:dyDescent="0.15">
      <c r="A169" s="7">
        <v>166</v>
      </c>
      <c r="B169" s="7">
        <v>1084</v>
      </c>
      <c r="C169" s="7" t="s">
        <v>3463</v>
      </c>
      <c r="D169" s="7" t="s">
        <v>3464</v>
      </c>
      <c r="E169" s="7" t="s">
        <v>3465</v>
      </c>
      <c r="F169" s="7" t="s">
        <v>3466</v>
      </c>
      <c r="G169" s="7" t="s">
        <v>3467</v>
      </c>
      <c r="H169" s="8">
        <v>2022</v>
      </c>
      <c r="I169" s="8" t="s">
        <v>2522</v>
      </c>
      <c r="J169" s="7" t="s">
        <v>2523</v>
      </c>
      <c r="K169" s="7" t="s">
        <v>2708</v>
      </c>
      <c r="L169" s="8" t="s">
        <v>2536</v>
      </c>
      <c r="M169" s="8">
        <v>2</v>
      </c>
      <c r="N169" s="7" t="s">
        <v>2807</v>
      </c>
      <c r="O169" s="7" t="s">
        <v>2559</v>
      </c>
      <c r="P169" s="7">
        <v>2022</v>
      </c>
      <c r="Q169" s="7">
        <v>121</v>
      </c>
      <c r="R169" s="7">
        <v>3</v>
      </c>
      <c r="S169" s="7">
        <v>933</v>
      </c>
      <c r="T169" s="7">
        <v>944</v>
      </c>
      <c r="U169" s="7" t="str">
        <f>HYPERLINK("http://dx.doi.org/10.1007/s00436-022-07447-1","http://dx.doi.org/10.1007/s00436-022-07447-1")</f>
        <v>http://dx.doi.org/10.1007/s00436-022-07447-1</v>
      </c>
      <c r="V169" s="7" t="s">
        <v>2528</v>
      </c>
      <c r="W169" s="7" t="s">
        <v>2529</v>
      </c>
    </row>
    <row r="170" spans="1:23" ht="20" customHeight="1" x14ac:dyDescent="0.15">
      <c r="A170" s="7">
        <v>167</v>
      </c>
      <c r="B170" s="7">
        <v>1085</v>
      </c>
      <c r="C170" s="7" t="s">
        <v>3468</v>
      </c>
      <c r="D170" s="7" t="s">
        <v>3469</v>
      </c>
      <c r="E170" s="7" t="s">
        <v>3470</v>
      </c>
      <c r="F170" s="7" t="s">
        <v>3471</v>
      </c>
      <c r="G170" s="7" t="s">
        <v>3472</v>
      </c>
      <c r="H170" s="8">
        <v>2022</v>
      </c>
      <c r="I170" s="8" t="s">
        <v>2522</v>
      </c>
      <c r="J170" s="7" t="s">
        <v>2523</v>
      </c>
      <c r="K170" s="7" t="s">
        <v>2535</v>
      </c>
      <c r="L170" s="8" t="s">
        <v>2536</v>
      </c>
      <c r="M170" s="8">
        <v>3</v>
      </c>
      <c r="N170" s="7" t="s">
        <v>2607</v>
      </c>
      <c r="O170" s="7" t="s">
        <v>2583</v>
      </c>
      <c r="P170" s="7">
        <v>2022</v>
      </c>
      <c r="Q170" s="7">
        <v>149</v>
      </c>
      <c r="R170" s="7">
        <v>2</v>
      </c>
      <c r="S170" s="7">
        <v>239</v>
      </c>
      <c r="T170" s="7">
        <v>252</v>
      </c>
      <c r="U170" s="7" t="str">
        <f>HYPERLINK("http://dx.doi.org/10.1017/S0031182021001748","http://dx.doi.org/10.1017/S0031182021001748")</f>
        <v>http://dx.doi.org/10.1017/S0031182021001748</v>
      </c>
      <c r="V170" s="7" t="s">
        <v>2528</v>
      </c>
      <c r="W170" s="7" t="s">
        <v>2529</v>
      </c>
    </row>
    <row r="171" spans="1:23" ht="20" customHeight="1" x14ac:dyDescent="0.15">
      <c r="A171" s="7">
        <v>168</v>
      </c>
      <c r="B171" s="7">
        <v>1086</v>
      </c>
      <c r="C171" s="7" t="s">
        <v>3473</v>
      </c>
      <c r="D171" s="7" t="s">
        <v>3474</v>
      </c>
      <c r="E171" s="7" t="s">
        <v>3475</v>
      </c>
      <c r="F171" s="7" t="s">
        <v>3476</v>
      </c>
      <c r="G171" s="7" t="s">
        <v>3477</v>
      </c>
      <c r="H171" s="8">
        <v>2022</v>
      </c>
      <c r="I171" s="8" t="s">
        <v>2522</v>
      </c>
      <c r="J171" s="7" t="s">
        <v>2523</v>
      </c>
      <c r="K171" s="7" t="s">
        <v>3271</v>
      </c>
      <c r="L171" s="8" t="s">
        <v>2536</v>
      </c>
      <c r="M171" s="8">
        <v>5</v>
      </c>
      <c r="N171" s="7" t="s">
        <v>3478</v>
      </c>
      <c r="O171" s="7" t="s">
        <v>2583</v>
      </c>
      <c r="P171" s="7">
        <v>2022</v>
      </c>
      <c r="Q171" s="7">
        <v>149</v>
      </c>
      <c r="R171" s="7">
        <v>4</v>
      </c>
      <c r="S171" s="7">
        <v>542</v>
      </c>
      <c r="T171" s="7">
        <v>554</v>
      </c>
      <c r="U171" s="7" t="str">
        <f>HYPERLINK("http://dx.doi.org/10.1017/S003118202100216X","http://dx.doi.org/10.1017/S003118202100216X")</f>
        <v>http://dx.doi.org/10.1017/S003118202100216X</v>
      </c>
      <c r="V171" s="7" t="s">
        <v>2528</v>
      </c>
      <c r="W171" s="7" t="s">
        <v>2529</v>
      </c>
    </row>
    <row r="172" spans="1:23" ht="20" customHeight="1" x14ac:dyDescent="0.15">
      <c r="A172" s="7">
        <v>169</v>
      </c>
      <c r="B172" s="7">
        <v>1087</v>
      </c>
      <c r="C172" s="7" t="s">
        <v>3479</v>
      </c>
      <c r="D172" s="7" t="s">
        <v>3480</v>
      </c>
      <c r="E172" s="7" t="s">
        <v>3481</v>
      </c>
      <c r="F172" s="7" t="s">
        <v>3482</v>
      </c>
      <c r="G172" s="7" t="s">
        <v>3483</v>
      </c>
      <c r="H172" s="8">
        <v>2022</v>
      </c>
      <c r="I172" s="8" t="s">
        <v>2522</v>
      </c>
      <c r="J172" s="7" t="s">
        <v>2523</v>
      </c>
      <c r="K172" s="7" t="s">
        <v>2535</v>
      </c>
      <c r="L172" s="8" t="s">
        <v>2536</v>
      </c>
      <c r="M172" s="8">
        <v>2</v>
      </c>
      <c r="N172" s="7" t="s">
        <v>2633</v>
      </c>
      <c r="O172" s="7" t="s">
        <v>2983</v>
      </c>
      <c r="P172" s="7">
        <v>2022</v>
      </c>
      <c r="Q172" s="7">
        <v>17</v>
      </c>
      <c r="R172" s="7" t="s">
        <v>2527</v>
      </c>
      <c r="S172" s="7">
        <v>144</v>
      </c>
      <c r="T172" s="7">
        <v>151</v>
      </c>
      <c r="U172" s="7" t="str">
        <f>HYPERLINK("http://dx.doi.org/10.1016/j.ijppaw.2022.01.004","http://dx.doi.org/10.1016/j.ijppaw.2022.01.004")</f>
        <v>http://dx.doi.org/10.1016/j.ijppaw.2022.01.004</v>
      </c>
      <c r="V172" s="7" t="s">
        <v>2528</v>
      </c>
      <c r="W172" s="7" t="s">
        <v>2529</v>
      </c>
    </row>
    <row r="173" spans="1:23" ht="20" customHeight="1" x14ac:dyDescent="0.15">
      <c r="A173" s="7">
        <v>170</v>
      </c>
      <c r="B173" s="7">
        <v>1088</v>
      </c>
      <c r="C173" s="7" t="s">
        <v>3484</v>
      </c>
      <c r="D173" s="7" t="s">
        <v>3485</v>
      </c>
      <c r="E173" s="7" t="s">
        <v>3486</v>
      </c>
      <c r="F173" s="7" t="s">
        <v>3487</v>
      </c>
      <c r="G173" s="7" t="s">
        <v>3488</v>
      </c>
      <c r="H173" s="8">
        <v>2022</v>
      </c>
      <c r="I173" s="8" t="s">
        <v>2758</v>
      </c>
      <c r="J173" s="7" t="s">
        <v>2523</v>
      </c>
      <c r="O173" s="7" t="s">
        <v>3489</v>
      </c>
      <c r="P173" s="7">
        <v>2022</v>
      </c>
      <c r="Q173" s="7">
        <v>2</v>
      </c>
      <c r="R173" s="7" t="s">
        <v>2527</v>
      </c>
      <c r="S173" s="7" t="s">
        <v>2527</v>
      </c>
      <c r="T173" s="7" t="s">
        <v>2527</v>
      </c>
      <c r="U173" s="7" t="str">
        <f>HYPERLINK("http://dx.doi.org/10.1016/j.crpvbd.2022.100094","http://dx.doi.org/10.1016/j.crpvbd.2022.100094")</f>
        <v>http://dx.doi.org/10.1016/j.crpvbd.2022.100094</v>
      </c>
      <c r="V173" s="7" t="s">
        <v>2528</v>
      </c>
      <c r="W173" s="7" t="s">
        <v>2529</v>
      </c>
    </row>
    <row r="174" spans="1:23" ht="20" customHeight="1" x14ac:dyDescent="0.15">
      <c r="A174" s="7">
        <v>171</v>
      </c>
      <c r="B174" s="7">
        <v>1091</v>
      </c>
      <c r="C174" s="7" t="s">
        <v>3490</v>
      </c>
      <c r="D174" s="7" t="s">
        <v>3491</v>
      </c>
      <c r="E174" s="7" t="s">
        <v>3492</v>
      </c>
      <c r="F174" s="7" t="s">
        <v>3493</v>
      </c>
      <c r="G174" s="7" t="s">
        <v>3494</v>
      </c>
      <c r="H174" s="8">
        <v>2022</v>
      </c>
      <c r="I174" s="8" t="s">
        <v>2522</v>
      </c>
      <c r="J174" s="7" t="s">
        <v>2523</v>
      </c>
      <c r="K174" s="7" t="s">
        <v>2535</v>
      </c>
      <c r="L174" s="8" t="s">
        <v>2536</v>
      </c>
      <c r="M174" s="8">
        <v>2</v>
      </c>
      <c r="N174" s="7" t="s">
        <v>2633</v>
      </c>
      <c r="O174" s="7" t="s">
        <v>2983</v>
      </c>
      <c r="P174" s="7">
        <v>2022</v>
      </c>
      <c r="Q174" s="7">
        <v>17</v>
      </c>
      <c r="R174" s="7" t="s">
        <v>2527</v>
      </c>
      <c r="S174" s="7">
        <v>43</v>
      </c>
      <c r="T174" s="7">
        <v>52</v>
      </c>
      <c r="U174" s="7" t="str">
        <f>HYPERLINK("http://dx.doi.org/10.1016/j.ijppaw.2021.09.006","http://dx.doi.org/10.1016/j.ijppaw.2021.09.006")</f>
        <v>http://dx.doi.org/10.1016/j.ijppaw.2021.09.006</v>
      </c>
      <c r="V174" s="7" t="s">
        <v>2528</v>
      </c>
      <c r="W174" s="7" t="s">
        <v>2529</v>
      </c>
    </row>
    <row r="175" spans="1:23" ht="20" customHeight="1" x14ac:dyDescent="0.15">
      <c r="A175" s="7">
        <v>172</v>
      </c>
      <c r="B175" s="7">
        <v>1097</v>
      </c>
      <c r="C175" s="7" t="s">
        <v>3495</v>
      </c>
      <c r="D175" s="7" t="s">
        <v>3496</v>
      </c>
      <c r="E175" s="7" t="s">
        <v>3497</v>
      </c>
      <c r="F175" s="7" t="s">
        <v>3498</v>
      </c>
      <c r="G175" s="7" t="s">
        <v>3499</v>
      </c>
      <c r="H175" s="8">
        <v>2022</v>
      </c>
      <c r="I175" s="8" t="s">
        <v>2522</v>
      </c>
      <c r="J175" s="7" t="s">
        <v>2523</v>
      </c>
      <c r="K175" s="7" t="s">
        <v>2708</v>
      </c>
      <c r="L175" s="8" t="s">
        <v>2536</v>
      </c>
      <c r="M175" s="8">
        <v>2</v>
      </c>
      <c r="N175" s="7" t="s">
        <v>2807</v>
      </c>
      <c r="O175" s="7" t="s">
        <v>2664</v>
      </c>
      <c r="P175" s="7">
        <v>2022</v>
      </c>
      <c r="Q175" s="7">
        <v>86</v>
      </c>
      <c r="R175" s="7" t="s">
        <v>2527</v>
      </c>
      <c r="S175" s="7" t="s">
        <v>2527</v>
      </c>
      <c r="T175" s="7" t="s">
        <v>2527</v>
      </c>
      <c r="U175" s="7" t="str">
        <f>HYPERLINK("http://dx.doi.org/10.1016/j.parint.2021.102469","http://dx.doi.org/10.1016/j.parint.2021.102469")</f>
        <v>http://dx.doi.org/10.1016/j.parint.2021.102469</v>
      </c>
      <c r="V175" s="7" t="s">
        <v>2528</v>
      </c>
      <c r="W175" s="7" t="s">
        <v>2529</v>
      </c>
    </row>
    <row r="176" spans="1:23" ht="20" customHeight="1" x14ac:dyDescent="0.15">
      <c r="A176" s="7">
        <v>173</v>
      </c>
      <c r="B176" s="7">
        <v>1675</v>
      </c>
      <c r="C176" s="7" t="s">
        <v>3500</v>
      </c>
      <c r="D176" s="7" t="s">
        <v>3501</v>
      </c>
      <c r="E176" s="7" t="s">
        <v>3502</v>
      </c>
      <c r="F176" s="7" t="s">
        <v>3503</v>
      </c>
      <c r="G176" s="7" t="s">
        <v>3504</v>
      </c>
      <c r="H176" s="8">
        <v>2022</v>
      </c>
      <c r="I176" s="8" t="s">
        <v>2522</v>
      </c>
      <c r="J176" s="7" t="s">
        <v>2523</v>
      </c>
      <c r="K176" s="7" t="s">
        <v>2708</v>
      </c>
      <c r="L176" s="8" t="s">
        <v>2536</v>
      </c>
      <c r="M176" s="8">
        <v>3</v>
      </c>
      <c r="N176" s="7" t="s">
        <v>3505</v>
      </c>
      <c r="O176" s="7" t="s">
        <v>2652</v>
      </c>
      <c r="P176" s="7">
        <v>2022</v>
      </c>
      <c r="Q176" s="7">
        <v>96</v>
      </c>
      <c r="R176" s="7" t="s">
        <v>2527</v>
      </c>
      <c r="S176" s="7" t="s">
        <v>2527</v>
      </c>
      <c r="T176" s="7" t="s">
        <v>2527</v>
      </c>
      <c r="U176" s="7" t="str">
        <f>HYPERLINK("http://dx.doi.org/10.1017/S0022149X22000748","http://dx.doi.org/10.1017/S0022149X22000748")</f>
        <v>http://dx.doi.org/10.1017/S0022149X22000748</v>
      </c>
      <c r="V176" s="7" t="s">
        <v>2528</v>
      </c>
      <c r="W176" s="7" t="s">
        <v>2529</v>
      </c>
    </row>
    <row r="177" spans="1:23" ht="20" customHeight="1" x14ac:dyDescent="0.15">
      <c r="A177" s="7">
        <v>174</v>
      </c>
      <c r="B177" s="7">
        <v>1679</v>
      </c>
      <c r="C177" s="7" t="s">
        <v>3506</v>
      </c>
      <c r="D177" s="7" t="s">
        <v>3507</v>
      </c>
      <c r="E177" s="7" t="s">
        <v>3508</v>
      </c>
      <c r="F177" s="7" t="s">
        <v>3509</v>
      </c>
      <c r="G177" s="7" t="s">
        <v>3510</v>
      </c>
      <c r="H177" s="8">
        <v>2022</v>
      </c>
      <c r="I177" s="8" t="s">
        <v>2758</v>
      </c>
      <c r="J177" s="7" t="s">
        <v>2523</v>
      </c>
      <c r="O177" s="7" t="s">
        <v>3511</v>
      </c>
      <c r="P177" s="7">
        <v>2022</v>
      </c>
      <c r="Q177" s="7">
        <v>89</v>
      </c>
      <c r="R177" s="7">
        <v>2</v>
      </c>
      <c r="S177" s="7">
        <v>55</v>
      </c>
      <c r="T177" s="7">
        <v>58</v>
      </c>
      <c r="U177" s="7" t="s">
        <v>2527</v>
      </c>
      <c r="V177" s="7" t="s">
        <v>2528</v>
      </c>
      <c r="W177" s="7" t="s">
        <v>2529</v>
      </c>
    </row>
    <row r="178" spans="1:23" ht="20" customHeight="1" x14ac:dyDescent="0.15">
      <c r="A178" s="7">
        <v>175</v>
      </c>
      <c r="B178" s="7">
        <v>1680</v>
      </c>
      <c r="C178" s="7" t="s">
        <v>3512</v>
      </c>
      <c r="D178" s="7" t="s">
        <v>3513</v>
      </c>
      <c r="E178" s="7" t="s">
        <v>3514</v>
      </c>
      <c r="F178" s="7" t="s">
        <v>3515</v>
      </c>
      <c r="G178" s="7" t="s">
        <v>3516</v>
      </c>
      <c r="H178" s="8">
        <v>2022</v>
      </c>
      <c r="I178" s="8" t="s">
        <v>2522</v>
      </c>
      <c r="J178" s="7" t="s">
        <v>2523</v>
      </c>
      <c r="K178" s="7" t="s">
        <v>2535</v>
      </c>
      <c r="L178" s="8" t="s">
        <v>2536</v>
      </c>
      <c r="M178" s="8">
        <v>2</v>
      </c>
      <c r="N178" s="7" t="s">
        <v>2633</v>
      </c>
      <c r="O178" s="7" t="s">
        <v>3511</v>
      </c>
      <c r="P178" s="7">
        <v>2022</v>
      </c>
      <c r="Q178" s="7">
        <v>89</v>
      </c>
      <c r="R178" s="7">
        <v>2</v>
      </c>
      <c r="S178" s="7">
        <v>82</v>
      </c>
      <c r="T178" s="7">
        <v>101</v>
      </c>
      <c r="U178" s="7" t="s">
        <v>2527</v>
      </c>
      <c r="V178" s="7" t="s">
        <v>2528</v>
      </c>
      <c r="W178" s="7" t="s">
        <v>2529</v>
      </c>
    </row>
    <row r="179" spans="1:23" ht="20" customHeight="1" x14ac:dyDescent="0.15">
      <c r="A179" s="7">
        <v>176</v>
      </c>
      <c r="B179" s="7">
        <v>1681</v>
      </c>
      <c r="C179" s="7" t="s">
        <v>3517</v>
      </c>
      <c r="D179" s="7" t="s">
        <v>3518</v>
      </c>
      <c r="E179" s="7" t="s">
        <v>3519</v>
      </c>
      <c r="F179" s="7" t="s">
        <v>3520</v>
      </c>
      <c r="G179" s="7" t="s">
        <v>3521</v>
      </c>
      <c r="H179" s="8">
        <v>2022</v>
      </c>
      <c r="I179" s="8" t="s">
        <v>2522</v>
      </c>
      <c r="J179" s="7" t="s">
        <v>2523</v>
      </c>
      <c r="K179" s="7" t="s">
        <v>2535</v>
      </c>
      <c r="L179" s="8" t="s">
        <v>2536</v>
      </c>
      <c r="M179" s="8">
        <v>4</v>
      </c>
      <c r="N179" s="7" t="s">
        <v>2658</v>
      </c>
      <c r="O179" s="7" t="s">
        <v>2545</v>
      </c>
      <c r="P179" s="7">
        <v>2022</v>
      </c>
      <c r="Q179" s="7">
        <v>12</v>
      </c>
      <c r="R179" s="7">
        <v>23</v>
      </c>
      <c r="S179" s="7" t="s">
        <v>2527</v>
      </c>
      <c r="T179" s="7" t="s">
        <v>2527</v>
      </c>
      <c r="U179" s="7" t="str">
        <f>HYPERLINK("http://dx.doi.org/10.3390/ani12233355","http://dx.doi.org/10.3390/ani12233355")</f>
        <v>http://dx.doi.org/10.3390/ani12233355</v>
      </c>
      <c r="V179" s="7" t="s">
        <v>2528</v>
      </c>
      <c r="W179" s="7" t="s">
        <v>2529</v>
      </c>
    </row>
    <row r="180" spans="1:23" ht="20" customHeight="1" x14ac:dyDescent="0.15">
      <c r="A180" s="7">
        <v>177</v>
      </c>
      <c r="B180" s="7">
        <v>1682</v>
      </c>
      <c r="C180" s="7" t="s">
        <v>3522</v>
      </c>
      <c r="D180" s="7" t="s">
        <v>3523</v>
      </c>
      <c r="E180" s="7" t="s">
        <v>3524</v>
      </c>
      <c r="F180" s="7" t="s">
        <v>3525</v>
      </c>
      <c r="G180" s="7" t="s">
        <v>3526</v>
      </c>
      <c r="H180" s="8">
        <v>2022</v>
      </c>
      <c r="I180" s="8" t="s">
        <v>2522</v>
      </c>
      <c r="J180" s="7" t="s">
        <v>2523</v>
      </c>
      <c r="K180" s="7" t="s">
        <v>2535</v>
      </c>
      <c r="L180" s="8" t="s">
        <v>2536</v>
      </c>
      <c r="M180" s="8">
        <v>3</v>
      </c>
      <c r="N180" s="7" t="s">
        <v>2607</v>
      </c>
      <c r="O180" s="7" t="s">
        <v>3527</v>
      </c>
      <c r="P180" s="7">
        <v>2022</v>
      </c>
      <c r="Q180" s="7">
        <v>70</v>
      </c>
      <c r="R180" s="7">
        <v>4</v>
      </c>
      <c r="S180" s="7">
        <v>274</v>
      </c>
      <c r="T180" s="7">
        <v>281</v>
      </c>
      <c r="U180" s="7" t="str">
        <f>HYPERLINK("http://dx.doi.org/10.1556/004.2022.00031","http://dx.doi.org/10.1556/004.2022.00031")</f>
        <v>http://dx.doi.org/10.1556/004.2022.00031</v>
      </c>
      <c r="V180" s="7" t="s">
        <v>2528</v>
      </c>
      <c r="W180" s="7" t="s">
        <v>2529</v>
      </c>
    </row>
    <row r="181" spans="1:23" ht="20" customHeight="1" x14ac:dyDescent="0.15">
      <c r="A181" s="7">
        <v>178</v>
      </c>
      <c r="B181" s="7">
        <v>1689</v>
      </c>
      <c r="C181" s="7" t="s">
        <v>3528</v>
      </c>
      <c r="D181" s="7" t="s">
        <v>3529</v>
      </c>
      <c r="E181" s="7" t="s">
        <v>3530</v>
      </c>
      <c r="F181" s="7" t="s">
        <v>3531</v>
      </c>
      <c r="G181" s="7" t="s">
        <v>3532</v>
      </c>
      <c r="H181" s="8">
        <v>2022</v>
      </c>
      <c r="I181" s="8" t="s">
        <v>2522</v>
      </c>
      <c r="J181" s="7" t="s">
        <v>2523</v>
      </c>
      <c r="K181" s="7" t="s">
        <v>2535</v>
      </c>
      <c r="L181" s="8" t="s">
        <v>2536</v>
      </c>
      <c r="M181" s="8">
        <v>1</v>
      </c>
      <c r="N181" s="7" t="s">
        <v>2954</v>
      </c>
      <c r="O181" s="7" t="s">
        <v>2652</v>
      </c>
      <c r="P181" s="7">
        <v>2022</v>
      </c>
      <c r="Q181" s="7">
        <v>96</v>
      </c>
      <c r="R181" s="7" t="s">
        <v>2527</v>
      </c>
      <c r="S181" s="7" t="s">
        <v>2527</v>
      </c>
      <c r="T181" s="7" t="s">
        <v>2527</v>
      </c>
      <c r="U181" s="7" t="str">
        <f>HYPERLINK("http://dx.doi.org/10.1017/S0022149X22000645","http://dx.doi.org/10.1017/S0022149X22000645")</f>
        <v>http://dx.doi.org/10.1017/S0022149X22000645</v>
      </c>
      <c r="V181" s="7" t="s">
        <v>2528</v>
      </c>
      <c r="W181" s="7" t="s">
        <v>2529</v>
      </c>
    </row>
    <row r="182" spans="1:23" ht="20" customHeight="1" x14ac:dyDescent="0.15">
      <c r="A182" s="7">
        <v>179</v>
      </c>
      <c r="B182" s="7">
        <v>1691</v>
      </c>
      <c r="C182" s="7" t="s">
        <v>3533</v>
      </c>
      <c r="D182" s="7" t="s">
        <v>3534</v>
      </c>
      <c r="E182" s="7" t="s">
        <v>3535</v>
      </c>
      <c r="F182" s="7" t="s">
        <v>3536</v>
      </c>
      <c r="G182" s="7" t="s">
        <v>3537</v>
      </c>
      <c r="H182" s="8">
        <v>2022</v>
      </c>
      <c r="I182" s="8" t="s">
        <v>2522</v>
      </c>
      <c r="J182" s="7" t="s">
        <v>2523</v>
      </c>
      <c r="K182" s="7" t="s">
        <v>2535</v>
      </c>
      <c r="L182" s="8" t="s">
        <v>2536</v>
      </c>
      <c r="M182" s="8">
        <v>2</v>
      </c>
      <c r="N182" s="7" t="s">
        <v>2745</v>
      </c>
      <c r="O182" s="7" t="s">
        <v>2652</v>
      </c>
      <c r="P182" s="7">
        <v>2022</v>
      </c>
      <c r="Q182" s="7">
        <v>96</v>
      </c>
      <c r="R182" s="7" t="s">
        <v>2527</v>
      </c>
      <c r="S182" s="7" t="s">
        <v>2527</v>
      </c>
      <c r="T182" s="7" t="s">
        <v>2527</v>
      </c>
      <c r="U182" s="7" t="str">
        <f>HYPERLINK("http://dx.doi.org/10.1017/S0022149X22000670","http://dx.doi.org/10.1017/S0022149X22000670")</f>
        <v>http://dx.doi.org/10.1017/S0022149X22000670</v>
      </c>
      <c r="V182" s="7" t="s">
        <v>2528</v>
      </c>
      <c r="W182" s="7" t="s">
        <v>2529</v>
      </c>
    </row>
    <row r="183" spans="1:23" ht="20" customHeight="1" x14ac:dyDescent="0.15">
      <c r="A183" s="7">
        <v>180</v>
      </c>
      <c r="B183" s="7">
        <v>1692</v>
      </c>
      <c r="C183" s="7" t="s">
        <v>3538</v>
      </c>
      <c r="D183" s="7" t="s">
        <v>3539</v>
      </c>
      <c r="E183" s="7" t="s">
        <v>3540</v>
      </c>
      <c r="F183" s="7" t="s">
        <v>3541</v>
      </c>
      <c r="G183" s="7" t="s">
        <v>3542</v>
      </c>
      <c r="H183" s="8">
        <v>2022</v>
      </c>
      <c r="I183" s="8" t="s">
        <v>2758</v>
      </c>
      <c r="J183" s="7" t="s">
        <v>2523</v>
      </c>
      <c r="O183" s="7" t="s">
        <v>2671</v>
      </c>
      <c r="P183" s="7">
        <v>2022</v>
      </c>
      <c r="Q183" s="7">
        <v>108</v>
      </c>
      <c r="R183" s="7">
        <v>6</v>
      </c>
      <c r="S183" s="7">
        <v>553</v>
      </c>
      <c r="T183" s="7">
        <v>564</v>
      </c>
      <c r="U183" s="7" t="str">
        <f>HYPERLINK("http://dx.doi.org/10.1645/22-60","http://dx.doi.org/10.1645/22-60")</f>
        <v>http://dx.doi.org/10.1645/22-60</v>
      </c>
      <c r="V183" s="7" t="s">
        <v>2528</v>
      </c>
      <c r="W183" s="7" t="s">
        <v>2529</v>
      </c>
    </row>
    <row r="184" spans="1:23" ht="20" customHeight="1" x14ac:dyDescent="0.15">
      <c r="A184" s="7">
        <v>181</v>
      </c>
      <c r="B184" s="7">
        <v>1695</v>
      </c>
      <c r="C184" s="7" t="s">
        <v>3543</v>
      </c>
      <c r="D184" s="7" t="s">
        <v>3544</v>
      </c>
      <c r="E184" s="7" t="s">
        <v>3545</v>
      </c>
      <c r="F184" s="7" t="s">
        <v>3546</v>
      </c>
      <c r="G184" s="7" t="s">
        <v>3547</v>
      </c>
      <c r="H184" s="8">
        <v>2022</v>
      </c>
      <c r="I184" s="8" t="s">
        <v>2522</v>
      </c>
      <c r="J184" s="7" t="s">
        <v>2523</v>
      </c>
      <c r="K184" s="7" t="s">
        <v>3271</v>
      </c>
      <c r="L184" s="8" t="s">
        <v>2536</v>
      </c>
      <c r="M184" s="8">
        <v>4</v>
      </c>
      <c r="N184" s="7" t="s">
        <v>3420</v>
      </c>
      <c r="O184" s="7" t="s">
        <v>2683</v>
      </c>
      <c r="P184" s="7">
        <v>2022</v>
      </c>
      <c r="Q184" s="7">
        <v>14</v>
      </c>
      <c r="R184" s="7">
        <v>11</v>
      </c>
      <c r="S184" s="7" t="s">
        <v>2527</v>
      </c>
      <c r="T184" s="7" t="s">
        <v>2527</v>
      </c>
      <c r="U184" s="7" t="str">
        <f>HYPERLINK("http://dx.doi.org/10.3390/d14110949","http://dx.doi.org/10.3390/d14110949")</f>
        <v>http://dx.doi.org/10.3390/d14110949</v>
      </c>
      <c r="V184" s="7" t="s">
        <v>2528</v>
      </c>
      <c r="W184" s="7" t="s">
        <v>2529</v>
      </c>
    </row>
    <row r="185" spans="1:23" ht="20" customHeight="1" x14ac:dyDescent="0.15">
      <c r="A185" s="7">
        <v>182</v>
      </c>
      <c r="B185" s="7">
        <v>1698</v>
      </c>
      <c r="C185" s="7" t="s">
        <v>3548</v>
      </c>
      <c r="D185" s="7" t="s">
        <v>3549</v>
      </c>
      <c r="E185" s="7" t="s">
        <v>3550</v>
      </c>
      <c r="F185" s="7" t="s">
        <v>3551</v>
      </c>
      <c r="G185" s="7" t="s">
        <v>3552</v>
      </c>
      <c r="H185" s="8">
        <v>2022</v>
      </c>
      <c r="I185" s="8" t="s">
        <v>2522</v>
      </c>
      <c r="J185" s="7" t="s">
        <v>2523</v>
      </c>
      <c r="K185" s="7" t="s">
        <v>2535</v>
      </c>
      <c r="L185" s="8" t="s">
        <v>2536</v>
      </c>
      <c r="M185" s="8">
        <v>4</v>
      </c>
      <c r="N185" s="7" t="s">
        <v>2732</v>
      </c>
      <c r="O185" s="7" t="s">
        <v>3101</v>
      </c>
      <c r="P185" s="7">
        <v>2022</v>
      </c>
      <c r="Q185" s="7">
        <v>195</v>
      </c>
      <c r="R185" s="7" t="s">
        <v>2527</v>
      </c>
      <c r="S185" s="7" t="s">
        <v>2527</v>
      </c>
      <c r="T185" s="7" t="s">
        <v>2527</v>
      </c>
      <c r="U185" s="7" t="str">
        <f>HYPERLINK("http://dx.doi.org/10.1016/j.jip.2022.107832","http://dx.doi.org/10.1016/j.jip.2022.107832")</f>
        <v>http://dx.doi.org/10.1016/j.jip.2022.107832</v>
      </c>
      <c r="V185" s="7" t="s">
        <v>2528</v>
      </c>
      <c r="W185" s="7" t="s">
        <v>2529</v>
      </c>
    </row>
    <row r="186" spans="1:23" ht="20" customHeight="1" x14ac:dyDescent="0.15">
      <c r="A186" s="7">
        <v>183</v>
      </c>
      <c r="B186" s="7">
        <v>1699</v>
      </c>
      <c r="C186" s="7" t="s">
        <v>3553</v>
      </c>
      <c r="D186" s="7" t="s">
        <v>3554</v>
      </c>
      <c r="E186" s="7" t="s">
        <v>3555</v>
      </c>
      <c r="F186" s="7" t="s">
        <v>3556</v>
      </c>
      <c r="G186" s="7" t="s">
        <v>3557</v>
      </c>
      <c r="H186" s="8">
        <v>2022</v>
      </c>
      <c r="I186" s="8" t="s">
        <v>2522</v>
      </c>
      <c r="J186" s="7" t="s">
        <v>2523</v>
      </c>
      <c r="K186" s="7" t="s">
        <v>2535</v>
      </c>
      <c r="L186" s="8" t="s">
        <v>2536</v>
      </c>
      <c r="M186" s="8">
        <v>2</v>
      </c>
      <c r="N186" s="7" t="s">
        <v>2807</v>
      </c>
      <c r="O186" s="7" t="s">
        <v>2559</v>
      </c>
      <c r="P186" s="7">
        <v>2022</v>
      </c>
      <c r="Q186" s="7">
        <v>121</v>
      </c>
      <c r="R186" s="7">
        <v>12</v>
      </c>
      <c r="S186" s="7">
        <v>3653</v>
      </c>
      <c r="T186" s="7">
        <v>3661</v>
      </c>
      <c r="U186" s="7" t="str">
        <f>HYPERLINK("http://dx.doi.org/10.1007/s00436-022-07692-4","http://dx.doi.org/10.1007/s00436-022-07692-4")</f>
        <v>http://dx.doi.org/10.1007/s00436-022-07692-4</v>
      </c>
      <c r="V186" s="7" t="s">
        <v>2528</v>
      </c>
      <c r="W186" s="7" t="s">
        <v>2529</v>
      </c>
    </row>
    <row r="187" spans="1:23" ht="20" customHeight="1" x14ac:dyDescent="0.15">
      <c r="A187" s="7">
        <v>184</v>
      </c>
      <c r="B187" s="7">
        <v>1700</v>
      </c>
      <c r="C187" s="7" t="s">
        <v>3558</v>
      </c>
      <c r="D187" s="7" t="s">
        <v>3559</v>
      </c>
      <c r="E187" s="7" t="s">
        <v>2527</v>
      </c>
      <c r="F187" s="7" t="s">
        <v>3560</v>
      </c>
      <c r="G187" s="7" t="s">
        <v>3561</v>
      </c>
      <c r="H187" s="8">
        <v>2022</v>
      </c>
      <c r="I187" s="8" t="s">
        <v>2522</v>
      </c>
      <c r="J187" s="7" t="s">
        <v>2523</v>
      </c>
      <c r="K187" s="7" t="s">
        <v>3235</v>
      </c>
      <c r="L187" s="8" t="s">
        <v>2614</v>
      </c>
      <c r="N187" s="7" t="s">
        <v>3562</v>
      </c>
      <c r="O187" s="7" t="s">
        <v>2589</v>
      </c>
      <c r="P187" s="7">
        <v>2022</v>
      </c>
      <c r="Q187" s="7">
        <v>17</v>
      </c>
      <c r="R187" s="7">
        <v>10</v>
      </c>
      <c r="S187" s="7" t="s">
        <v>2527</v>
      </c>
      <c r="T187" s="7" t="s">
        <v>2527</v>
      </c>
      <c r="U187" s="7" t="str">
        <f>HYPERLINK("http://dx.doi.org/10.1371/journal.pone.0276287","http://dx.doi.org/10.1371/journal.pone.0276287")</f>
        <v>http://dx.doi.org/10.1371/journal.pone.0276287</v>
      </c>
      <c r="V187" s="7" t="s">
        <v>2528</v>
      </c>
      <c r="W187" s="7" t="s">
        <v>2529</v>
      </c>
    </row>
    <row r="188" spans="1:23" ht="20" customHeight="1" x14ac:dyDescent="0.15">
      <c r="A188" s="7">
        <v>185</v>
      </c>
      <c r="B188" s="7">
        <v>1701</v>
      </c>
      <c r="C188" s="7" t="s">
        <v>3563</v>
      </c>
      <c r="D188" s="7" t="s">
        <v>3564</v>
      </c>
      <c r="E188" s="7" t="s">
        <v>3565</v>
      </c>
      <c r="F188" s="7" t="s">
        <v>3566</v>
      </c>
      <c r="G188" s="7" t="s">
        <v>3567</v>
      </c>
      <c r="H188" s="8">
        <v>2022</v>
      </c>
      <c r="I188" s="8" t="s">
        <v>2522</v>
      </c>
      <c r="J188" s="7" t="s">
        <v>2523</v>
      </c>
      <c r="K188" s="7" t="s">
        <v>2535</v>
      </c>
      <c r="L188" s="8" t="s">
        <v>2536</v>
      </c>
      <c r="M188" s="8">
        <v>3</v>
      </c>
      <c r="N188" s="7" t="s">
        <v>2641</v>
      </c>
      <c r="O188" s="7" t="s">
        <v>2608</v>
      </c>
      <c r="P188" s="7">
        <v>2022</v>
      </c>
      <c r="Q188" s="7">
        <v>29</v>
      </c>
      <c r="R188" s="7" t="s">
        <v>2527</v>
      </c>
      <c r="S188" s="7" t="s">
        <v>2527</v>
      </c>
      <c r="T188" s="7" t="s">
        <v>2527</v>
      </c>
      <c r="U188" s="7" t="str">
        <f>HYPERLINK("http://dx.doi.org/10.1051/parasite/2022044","http://dx.doi.org/10.1051/parasite/2022044")</f>
        <v>http://dx.doi.org/10.1051/parasite/2022044</v>
      </c>
      <c r="V188" s="7" t="s">
        <v>2528</v>
      </c>
      <c r="W188" s="7" t="s">
        <v>2529</v>
      </c>
    </row>
    <row r="189" spans="1:23" ht="20" customHeight="1" x14ac:dyDescent="0.15">
      <c r="A189" s="7">
        <v>186</v>
      </c>
      <c r="B189" s="7">
        <v>1703</v>
      </c>
      <c r="C189" s="7" t="s">
        <v>3568</v>
      </c>
      <c r="D189" s="7" t="s">
        <v>3569</v>
      </c>
      <c r="E189" s="7" t="s">
        <v>3570</v>
      </c>
      <c r="F189" s="7" t="s">
        <v>3571</v>
      </c>
      <c r="G189" s="7" t="s">
        <v>3572</v>
      </c>
      <c r="H189" s="8">
        <v>2022</v>
      </c>
      <c r="I189" s="8" t="s">
        <v>2758</v>
      </c>
      <c r="J189" s="7" t="s">
        <v>2523</v>
      </c>
      <c r="O189" s="7" t="s">
        <v>2559</v>
      </c>
      <c r="P189" s="7">
        <v>2022</v>
      </c>
      <c r="Q189" s="7">
        <v>121</v>
      </c>
      <c r="R189" s="7">
        <v>12</v>
      </c>
      <c r="S189" s="7">
        <v>3547</v>
      </c>
      <c r="T189" s="7">
        <v>3559</v>
      </c>
      <c r="U189" s="7" t="str">
        <f>HYPERLINK("http://dx.doi.org/10.1007/s00436-022-07679-1","http://dx.doi.org/10.1007/s00436-022-07679-1")</f>
        <v>http://dx.doi.org/10.1007/s00436-022-07679-1</v>
      </c>
      <c r="V189" s="7" t="s">
        <v>2528</v>
      </c>
      <c r="W189" s="7" t="s">
        <v>2529</v>
      </c>
    </row>
    <row r="190" spans="1:23" ht="20" customHeight="1" x14ac:dyDescent="0.15">
      <c r="A190" s="7">
        <v>187</v>
      </c>
      <c r="B190" s="7">
        <v>1704</v>
      </c>
      <c r="C190" s="7" t="s">
        <v>3573</v>
      </c>
      <c r="D190" s="7" t="s">
        <v>3574</v>
      </c>
      <c r="E190" s="7" t="s">
        <v>3575</v>
      </c>
      <c r="F190" s="7" t="s">
        <v>3576</v>
      </c>
      <c r="G190" s="7" t="s">
        <v>3577</v>
      </c>
      <c r="H190" s="8">
        <v>2022</v>
      </c>
      <c r="I190" s="8" t="s">
        <v>2522</v>
      </c>
      <c r="J190" s="7" t="s">
        <v>2523</v>
      </c>
      <c r="K190" s="7" t="s">
        <v>3578</v>
      </c>
      <c r="L190" s="8" t="s">
        <v>2536</v>
      </c>
      <c r="M190" s="8">
        <v>2</v>
      </c>
      <c r="N190" s="7" t="s">
        <v>3579</v>
      </c>
      <c r="O190" s="7" t="s">
        <v>3580</v>
      </c>
      <c r="P190" s="7">
        <v>2022</v>
      </c>
      <c r="Q190" s="7">
        <v>60</v>
      </c>
      <c r="R190" s="7">
        <v>5</v>
      </c>
      <c r="S190" s="7">
        <v>367</v>
      </c>
      <c r="T190" s="7">
        <v>370</v>
      </c>
      <c r="U190" s="7" t="str">
        <f>HYPERLINK("http://dx.doi.org/10.3347/kjp.2022.60.5.367","http://dx.doi.org/10.3347/kjp.2022.60.5.367")</f>
        <v>http://dx.doi.org/10.3347/kjp.2022.60.5.367</v>
      </c>
      <c r="V190" s="7" t="s">
        <v>2528</v>
      </c>
      <c r="W190" s="7" t="s">
        <v>2529</v>
      </c>
    </row>
    <row r="191" spans="1:23" ht="20" customHeight="1" x14ac:dyDescent="0.15">
      <c r="A191" s="7">
        <v>188</v>
      </c>
      <c r="B191" s="7">
        <v>1707</v>
      </c>
      <c r="C191" s="7" t="s">
        <v>3581</v>
      </c>
      <c r="D191" s="7" t="s">
        <v>3582</v>
      </c>
      <c r="E191" s="7" t="s">
        <v>3583</v>
      </c>
      <c r="F191" s="7" t="s">
        <v>3584</v>
      </c>
      <c r="G191" s="7" t="s">
        <v>3585</v>
      </c>
      <c r="H191" s="8">
        <v>2022</v>
      </c>
      <c r="I191" s="8" t="s">
        <v>2758</v>
      </c>
      <c r="J191" s="7" t="s">
        <v>2523</v>
      </c>
      <c r="O191" s="7" t="s">
        <v>2928</v>
      </c>
      <c r="P191" s="7">
        <v>2022</v>
      </c>
      <c r="Q191" s="7">
        <v>9</v>
      </c>
      <c r="R191" s="7" t="s">
        <v>2527</v>
      </c>
      <c r="S191" s="7" t="s">
        <v>2527</v>
      </c>
      <c r="T191" s="7" t="s">
        <v>2527</v>
      </c>
      <c r="U191" s="7" t="str">
        <f>HYPERLINK("http://dx.doi.org/10.3389/fvets.2022.974698","http://dx.doi.org/10.3389/fvets.2022.974698")</f>
        <v>http://dx.doi.org/10.3389/fvets.2022.974698</v>
      </c>
      <c r="V191" s="7" t="s">
        <v>2528</v>
      </c>
      <c r="W191" s="7" t="s">
        <v>2529</v>
      </c>
    </row>
    <row r="192" spans="1:23" ht="20" customHeight="1" x14ac:dyDescent="0.15">
      <c r="A192" s="7">
        <v>189</v>
      </c>
      <c r="B192" s="7">
        <v>1708</v>
      </c>
      <c r="C192" s="7" t="s">
        <v>3586</v>
      </c>
      <c r="D192" s="7" t="s">
        <v>3587</v>
      </c>
      <c r="E192" s="7" t="s">
        <v>3588</v>
      </c>
      <c r="F192" s="7" t="s">
        <v>3589</v>
      </c>
      <c r="G192" s="7" t="s">
        <v>3590</v>
      </c>
      <c r="H192" s="8">
        <v>2022</v>
      </c>
      <c r="I192" s="8" t="s">
        <v>2522</v>
      </c>
      <c r="J192" s="7" t="s">
        <v>2523</v>
      </c>
      <c r="K192" s="7" t="s">
        <v>2708</v>
      </c>
      <c r="L192" s="8" t="s">
        <v>2536</v>
      </c>
      <c r="M192" s="8">
        <v>2</v>
      </c>
      <c r="N192" s="7" t="s">
        <v>2633</v>
      </c>
      <c r="O192" s="7" t="s">
        <v>2652</v>
      </c>
      <c r="P192" s="7">
        <v>2022</v>
      </c>
      <c r="Q192" s="7">
        <v>96</v>
      </c>
      <c r="R192" s="7" t="s">
        <v>2527</v>
      </c>
      <c r="S192" s="7" t="s">
        <v>2527</v>
      </c>
      <c r="T192" s="7" t="s">
        <v>2527</v>
      </c>
      <c r="U192" s="7" t="str">
        <f>HYPERLINK("http://dx.doi.org/10.1017/S0022149X22000542","http://dx.doi.org/10.1017/S0022149X22000542")</f>
        <v>http://dx.doi.org/10.1017/S0022149X22000542</v>
      </c>
      <c r="V192" s="7" t="s">
        <v>2528</v>
      </c>
      <c r="W192" s="7" t="s">
        <v>2529</v>
      </c>
    </row>
    <row r="193" spans="1:23" ht="20" customHeight="1" x14ac:dyDescent="0.15">
      <c r="A193" s="7">
        <v>190</v>
      </c>
      <c r="B193" s="7">
        <v>1710</v>
      </c>
      <c r="C193" s="7" t="s">
        <v>3591</v>
      </c>
      <c r="D193" s="7" t="s">
        <v>3592</v>
      </c>
      <c r="E193" s="7" t="s">
        <v>3593</v>
      </c>
      <c r="F193" s="7" t="s">
        <v>3594</v>
      </c>
      <c r="G193" s="7" t="s">
        <v>3595</v>
      </c>
      <c r="H193" s="8">
        <v>2022</v>
      </c>
      <c r="I193" s="8" t="s">
        <v>2758</v>
      </c>
      <c r="J193" s="7" t="s">
        <v>2523</v>
      </c>
      <c r="O193" s="7" t="s">
        <v>3265</v>
      </c>
      <c r="P193" s="7">
        <v>2022</v>
      </c>
      <c r="Q193" s="7">
        <v>236</v>
      </c>
      <c r="R193" s="7" t="s">
        <v>2527</v>
      </c>
      <c r="S193" s="7" t="s">
        <v>2527</v>
      </c>
      <c r="T193" s="7" t="s">
        <v>2527</v>
      </c>
      <c r="U193" s="7" t="str">
        <f>HYPERLINK("http://dx.doi.org/10.1016/j.actatropica.2022.106677","http://dx.doi.org/10.1016/j.actatropica.2022.106677")</f>
        <v>http://dx.doi.org/10.1016/j.actatropica.2022.106677</v>
      </c>
      <c r="V193" s="7" t="s">
        <v>2528</v>
      </c>
      <c r="W193" s="7" t="s">
        <v>2529</v>
      </c>
    </row>
    <row r="194" spans="1:23" ht="20" customHeight="1" x14ac:dyDescent="0.15">
      <c r="A194" s="7">
        <v>191</v>
      </c>
      <c r="B194" s="7">
        <v>1711</v>
      </c>
      <c r="C194" s="7" t="s">
        <v>3596</v>
      </c>
      <c r="D194" s="7" t="s">
        <v>3597</v>
      </c>
      <c r="E194" s="7" t="s">
        <v>3598</v>
      </c>
      <c r="F194" s="7" t="s">
        <v>3599</v>
      </c>
      <c r="G194" s="7" t="s">
        <v>3600</v>
      </c>
      <c r="H194" s="8">
        <v>2022</v>
      </c>
      <c r="I194" s="8" t="s">
        <v>2522</v>
      </c>
      <c r="J194" s="7" t="s">
        <v>2523</v>
      </c>
      <c r="K194" s="7" t="s">
        <v>3601</v>
      </c>
      <c r="L194" s="8" t="s">
        <v>2536</v>
      </c>
      <c r="M194" s="8">
        <v>5</v>
      </c>
      <c r="N194" s="7" t="s">
        <v>3602</v>
      </c>
      <c r="O194" s="7" t="s">
        <v>2928</v>
      </c>
      <c r="P194" s="7">
        <v>2022</v>
      </c>
      <c r="Q194" s="7">
        <v>9</v>
      </c>
      <c r="R194" s="7" t="s">
        <v>2527</v>
      </c>
      <c r="S194" s="7" t="s">
        <v>2527</v>
      </c>
      <c r="T194" s="7" t="s">
        <v>2527</v>
      </c>
      <c r="U194" s="7" t="str">
        <f>HYPERLINK("http://dx.doi.org/10.3389/fvets.2022.990872","http://dx.doi.org/10.3389/fvets.2022.990872")</f>
        <v>http://dx.doi.org/10.3389/fvets.2022.990872</v>
      </c>
      <c r="V194" s="7" t="s">
        <v>2528</v>
      </c>
      <c r="W194" s="7" t="s">
        <v>2529</v>
      </c>
    </row>
    <row r="195" spans="1:23" ht="20" customHeight="1" x14ac:dyDescent="0.15">
      <c r="A195" s="7">
        <v>192</v>
      </c>
      <c r="B195" s="7">
        <v>1713</v>
      </c>
      <c r="C195" s="7" t="s">
        <v>3603</v>
      </c>
      <c r="D195" s="7" t="s">
        <v>3604</v>
      </c>
      <c r="E195" s="7" t="s">
        <v>3605</v>
      </c>
      <c r="F195" s="7" t="s">
        <v>3606</v>
      </c>
      <c r="G195" s="7" t="s">
        <v>3607</v>
      </c>
      <c r="H195" s="8">
        <v>2022</v>
      </c>
      <c r="I195" s="8" t="s">
        <v>2522</v>
      </c>
      <c r="J195" s="7" t="s">
        <v>2523</v>
      </c>
      <c r="K195" s="7" t="s">
        <v>2708</v>
      </c>
      <c r="L195" s="8" t="s">
        <v>2536</v>
      </c>
      <c r="M195" s="8">
        <v>3</v>
      </c>
      <c r="N195" s="7" t="s">
        <v>2709</v>
      </c>
      <c r="O195" s="7" t="s">
        <v>2559</v>
      </c>
      <c r="P195" s="7">
        <v>2022</v>
      </c>
      <c r="Q195" s="7">
        <v>121</v>
      </c>
      <c r="R195" s="7">
        <v>11</v>
      </c>
      <c r="S195" s="7">
        <v>3083</v>
      </c>
      <c r="T195" s="7">
        <v>3089</v>
      </c>
      <c r="U195" s="7" t="str">
        <f>HYPERLINK("http://dx.doi.org/10.1007/s00436-022-07644-y","http://dx.doi.org/10.1007/s00436-022-07644-y")</f>
        <v>http://dx.doi.org/10.1007/s00436-022-07644-y</v>
      </c>
      <c r="V195" s="7" t="s">
        <v>2528</v>
      </c>
      <c r="W195" s="7" t="s">
        <v>2529</v>
      </c>
    </row>
    <row r="196" spans="1:23" ht="20" customHeight="1" x14ac:dyDescent="0.15">
      <c r="A196" s="7">
        <v>193</v>
      </c>
      <c r="B196" s="7">
        <v>1715</v>
      </c>
      <c r="C196" s="7" t="s">
        <v>3608</v>
      </c>
      <c r="D196" s="7" t="s">
        <v>3609</v>
      </c>
      <c r="E196" s="7" t="s">
        <v>3610</v>
      </c>
      <c r="F196" s="7" t="s">
        <v>3611</v>
      </c>
      <c r="G196" s="7" t="s">
        <v>3612</v>
      </c>
      <c r="H196" s="8">
        <v>2022</v>
      </c>
      <c r="I196" s="8" t="s">
        <v>2522</v>
      </c>
      <c r="J196" s="7" t="s">
        <v>2523</v>
      </c>
      <c r="K196" s="7" t="s">
        <v>2535</v>
      </c>
      <c r="L196" s="8" t="s">
        <v>2536</v>
      </c>
      <c r="M196" s="8">
        <v>1</v>
      </c>
      <c r="N196" s="7" t="s">
        <v>2621</v>
      </c>
      <c r="O196" s="7" t="s">
        <v>3613</v>
      </c>
      <c r="P196" s="7">
        <v>2022</v>
      </c>
      <c r="Q196" s="7">
        <v>44</v>
      </c>
      <c r="R196" s="7">
        <v>15</v>
      </c>
      <c r="S196" s="7">
        <v>423</v>
      </c>
      <c r="T196" s="7">
        <v>433</v>
      </c>
      <c r="U196" s="7" t="str">
        <f>HYPERLINK("http://dx.doi.org/10.5252/zoosystema2022v44a15","http://dx.doi.org/10.5252/zoosystema2022v44a15")</f>
        <v>http://dx.doi.org/10.5252/zoosystema2022v44a15</v>
      </c>
      <c r="V196" s="7" t="s">
        <v>2528</v>
      </c>
      <c r="W196" s="7" t="s">
        <v>2529</v>
      </c>
    </row>
    <row r="197" spans="1:23" ht="20" customHeight="1" x14ac:dyDescent="0.15">
      <c r="A197" s="7">
        <v>194</v>
      </c>
      <c r="B197" s="7">
        <v>1716</v>
      </c>
      <c r="C197" s="7" t="s">
        <v>3614</v>
      </c>
      <c r="D197" s="7" t="s">
        <v>3615</v>
      </c>
      <c r="E197" s="7" t="s">
        <v>3616</v>
      </c>
      <c r="F197" s="7" t="s">
        <v>3617</v>
      </c>
      <c r="G197" s="7" t="s">
        <v>3618</v>
      </c>
      <c r="H197" s="8">
        <v>2022</v>
      </c>
      <c r="I197" s="8" t="s">
        <v>2522</v>
      </c>
      <c r="J197" s="7" t="s">
        <v>2523</v>
      </c>
      <c r="K197" s="7" t="s">
        <v>2535</v>
      </c>
      <c r="L197" s="8" t="s">
        <v>2536</v>
      </c>
      <c r="M197" s="8">
        <v>2</v>
      </c>
      <c r="N197" s="7" t="s">
        <v>2807</v>
      </c>
      <c r="O197" s="7" t="s">
        <v>2671</v>
      </c>
      <c r="P197" s="7">
        <v>2022</v>
      </c>
      <c r="Q197" s="7">
        <v>108</v>
      </c>
      <c r="R197" s="7">
        <v>5</v>
      </c>
      <c r="S197" s="7">
        <v>453</v>
      </c>
      <c r="T197" s="7">
        <v>466</v>
      </c>
      <c r="U197" s="7" t="str">
        <f>HYPERLINK("http://dx.doi.org/10.1645/22-23","http://dx.doi.org/10.1645/22-23")</f>
        <v>http://dx.doi.org/10.1645/22-23</v>
      </c>
      <c r="V197" s="7" t="s">
        <v>2528</v>
      </c>
      <c r="W197" s="7" t="s">
        <v>2529</v>
      </c>
    </row>
    <row r="198" spans="1:23" ht="20" customHeight="1" x14ac:dyDescent="0.15">
      <c r="A198" s="7">
        <v>195</v>
      </c>
      <c r="B198" s="7">
        <v>1718</v>
      </c>
      <c r="C198" s="7" t="s">
        <v>3619</v>
      </c>
      <c r="D198" s="7" t="s">
        <v>3620</v>
      </c>
      <c r="E198" s="7" t="s">
        <v>3621</v>
      </c>
      <c r="F198" s="7" t="s">
        <v>3622</v>
      </c>
      <c r="G198" s="7" t="s">
        <v>3623</v>
      </c>
      <c r="H198" s="8">
        <v>2022</v>
      </c>
      <c r="I198" s="8" t="s">
        <v>2522</v>
      </c>
      <c r="J198" s="7" t="s">
        <v>2523</v>
      </c>
      <c r="K198" s="7" t="s">
        <v>2535</v>
      </c>
      <c r="L198" s="8" t="s">
        <v>2536</v>
      </c>
      <c r="M198" s="8">
        <v>2</v>
      </c>
      <c r="N198" s="7" t="s">
        <v>2807</v>
      </c>
      <c r="O198" s="7" t="s">
        <v>2601</v>
      </c>
      <c r="P198" s="7">
        <v>2022</v>
      </c>
      <c r="Q198" s="7">
        <v>34</v>
      </c>
      <c r="R198" s="7" t="s">
        <v>2527</v>
      </c>
      <c r="S198" s="7" t="s">
        <v>2527</v>
      </c>
      <c r="T198" s="7" t="s">
        <v>2527</v>
      </c>
      <c r="U198" s="7" t="str">
        <f>HYPERLINK("http://dx.doi.org/10.1016/j.vprsr.2022.100762","http://dx.doi.org/10.1016/j.vprsr.2022.100762")</f>
        <v>http://dx.doi.org/10.1016/j.vprsr.2022.100762</v>
      </c>
      <c r="V198" s="7" t="s">
        <v>2528</v>
      </c>
      <c r="W198" s="7" t="s">
        <v>2529</v>
      </c>
    </row>
    <row r="199" spans="1:23" ht="20" customHeight="1" x14ac:dyDescent="0.15">
      <c r="A199" s="7">
        <v>196</v>
      </c>
      <c r="B199" s="7">
        <v>1719</v>
      </c>
      <c r="C199" s="7" t="s">
        <v>3624</v>
      </c>
      <c r="D199" s="7" t="s">
        <v>3625</v>
      </c>
      <c r="E199" s="7" t="s">
        <v>3626</v>
      </c>
      <c r="F199" s="7" t="s">
        <v>3627</v>
      </c>
      <c r="G199" s="7" t="s">
        <v>3628</v>
      </c>
      <c r="H199" s="8">
        <v>2022</v>
      </c>
      <c r="I199" s="8" t="s">
        <v>2522</v>
      </c>
      <c r="J199" s="7" t="s">
        <v>2523</v>
      </c>
      <c r="K199" s="7" t="s">
        <v>2535</v>
      </c>
      <c r="L199" s="8" t="s">
        <v>2536</v>
      </c>
      <c r="M199" s="8">
        <v>3</v>
      </c>
      <c r="N199" s="7" t="s">
        <v>2607</v>
      </c>
      <c r="O199" s="7" t="s">
        <v>2664</v>
      </c>
      <c r="P199" s="7">
        <v>2022</v>
      </c>
      <c r="Q199" s="7">
        <v>91</v>
      </c>
      <c r="R199" s="7" t="s">
        <v>2527</v>
      </c>
      <c r="S199" s="7" t="s">
        <v>2527</v>
      </c>
      <c r="T199" s="7" t="s">
        <v>2527</v>
      </c>
      <c r="U199" s="7" t="str">
        <f>HYPERLINK("http://dx.doi.org/10.1016/j.parint.2022.102654","http://dx.doi.org/10.1016/j.parint.2022.102654")</f>
        <v>http://dx.doi.org/10.1016/j.parint.2022.102654</v>
      </c>
      <c r="V199" s="7" t="s">
        <v>2528</v>
      </c>
      <c r="W199" s="7" t="s">
        <v>2529</v>
      </c>
    </row>
    <row r="200" spans="1:23" ht="20" customHeight="1" x14ac:dyDescent="0.15">
      <c r="A200" s="7">
        <v>197</v>
      </c>
      <c r="B200" s="7">
        <v>1720</v>
      </c>
      <c r="C200" s="7" t="s">
        <v>3629</v>
      </c>
      <c r="D200" s="7" t="s">
        <v>3630</v>
      </c>
      <c r="E200" s="7" t="s">
        <v>3631</v>
      </c>
      <c r="F200" s="7" t="s">
        <v>3632</v>
      </c>
      <c r="G200" s="7" t="s">
        <v>3633</v>
      </c>
      <c r="H200" s="8">
        <v>2022</v>
      </c>
      <c r="I200" s="8" t="s">
        <v>2522</v>
      </c>
      <c r="J200" s="7" t="s">
        <v>2523</v>
      </c>
      <c r="K200" s="7" t="s">
        <v>2535</v>
      </c>
      <c r="L200" s="8" t="s">
        <v>2536</v>
      </c>
      <c r="M200" s="8">
        <v>2</v>
      </c>
      <c r="N200" s="7" t="s">
        <v>2807</v>
      </c>
      <c r="O200" s="7" t="s">
        <v>2911</v>
      </c>
      <c r="P200" s="7">
        <v>2022</v>
      </c>
      <c r="Q200" s="7">
        <v>196</v>
      </c>
      <c r="R200" s="7">
        <v>1</v>
      </c>
      <c r="S200" s="7">
        <v>124</v>
      </c>
      <c r="T200" s="7">
        <v>136</v>
      </c>
      <c r="U200" s="7" t="str">
        <f>HYPERLINK("http://dx.doi.org/10.1093/zoolinnean/zlab114","http://dx.doi.org/10.1093/zoolinnean/zlab114")</f>
        <v>http://dx.doi.org/10.1093/zoolinnean/zlab114</v>
      </c>
      <c r="V200" s="7" t="s">
        <v>2528</v>
      </c>
      <c r="W200" s="7" t="s">
        <v>2529</v>
      </c>
    </row>
    <row r="201" spans="1:23" ht="20" customHeight="1" x14ac:dyDescent="0.15">
      <c r="A201" s="7">
        <v>198</v>
      </c>
      <c r="B201" s="7">
        <v>1722</v>
      </c>
      <c r="C201" s="7" t="s">
        <v>3634</v>
      </c>
      <c r="D201" s="7" t="s">
        <v>3635</v>
      </c>
      <c r="E201" s="7" t="s">
        <v>3636</v>
      </c>
      <c r="F201" s="7" t="s">
        <v>3637</v>
      </c>
      <c r="G201" s="7" t="s">
        <v>3638</v>
      </c>
      <c r="H201" s="8">
        <v>2022</v>
      </c>
      <c r="I201" s="8" t="s">
        <v>2522</v>
      </c>
      <c r="J201" s="7" t="s">
        <v>2523</v>
      </c>
      <c r="K201" s="7" t="s">
        <v>3235</v>
      </c>
      <c r="L201" s="8" t="s">
        <v>2551</v>
      </c>
      <c r="N201" s="7" t="s">
        <v>2551</v>
      </c>
      <c r="O201" s="7" t="s">
        <v>2583</v>
      </c>
      <c r="P201" s="7">
        <v>2022</v>
      </c>
      <c r="Q201" s="7">
        <v>149</v>
      </c>
      <c r="R201" s="7">
        <v>13</v>
      </c>
      <c r="S201" s="7">
        <v>1709</v>
      </c>
      <c r="T201" s="7">
        <v>1719</v>
      </c>
      <c r="U201" s="7" t="str">
        <f>HYPERLINK("http://dx.doi.org/10.1017/S0031182022001184","http://dx.doi.org/10.1017/S0031182022001184")</f>
        <v>http://dx.doi.org/10.1017/S0031182022001184</v>
      </c>
      <c r="V201" s="7" t="s">
        <v>2528</v>
      </c>
      <c r="W201" s="7" t="s">
        <v>2529</v>
      </c>
    </row>
    <row r="202" spans="1:23" ht="20" customHeight="1" x14ac:dyDescent="0.15">
      <c r="A202" s="7">
        <v>199</v>
      </c>
      <c r="B202" s="7">
        <v>1723</v>
      </c>
      <c r="C202" s="7" t="s">
        <v>3639</v>
      </c>
      <c r="D202" s="7" t="s">
        <v>3640</v>
      </c>
      <c r="E202" s="7" t="s">
        <v>3641</v>
      </c>
      <c r="F202" s="7" t="s">
        <v>2527</v>
      </c>
      <c r="G202" s="7" t="s">
        <v>3642</v>
      </c>
      <c r="H202" s="8">
        <v>2022</v>
      </c>
      <c r="I202" s="8" t="s">
        <v>2522</v>
      </c>
      <c r="J202" s="7" t="s">
        <v>2523</v>
      </c>
      <c r="K202" s="7" t="s">
        <v>2535</v>
      </c>
      <c r="L202" s="8" t="s">
        <v>2536</v>
      </c>
      <c r="M202" s="8">
        <v>1</v>
      </c>
      <c r="N202" s="7" t="s">
        <v>3009</v>
      </c>
      <c r="O202" s="7" t="s">
        <v>2983</v>
      </c>
      <c r="P202" s="7">
        <v>2022</v>
      </c>
      <c r="Q202" s="7">
        <v>19</v>
      </c>
      <c r="R202" s="7" t="s">
        <v>2527</v>
      </c>
      <c r="S202" s="7">
        <v>38</v>
      </c>
      <c r="T202" s="7">
        <v>43</v>
      </c>
      <c r="U202" s="7" t="str">
        <f>HYPERLINK("http://dx.doi.org/10.1016/j.ijppaw.2022.08.003","http://dx.doi.org/10.1016/j.ijppaw.2022.08.003")</f>
        <v>http://dx.doi.org/10.1016/j.ijppaw.2022.08.003</v>
      </c>
      <c r="V202" s="7" t="s">
        <v>2528</v>
      </c>
      <c r="W202" s="7" t="s">
        <v>2529</v>
      </c>
    </row>
    <row r="203" spans="1:23" ht="20" customHeight="1" x14ac:dyDescent="0.15">
      <c r="A203" s="7">
        <v>200</v>
      </c>
      <c r="B203" s="7">
        <v>1724</v>
      </c>
      <c r="C203" s="7" t="s">
        <v>3643</v>
      </c>
      <c r="D203" s="7" t="s">
        <v>3644</v>
      </c>
      <c r="E203" s="7" t="s">
        <v>3645</v>
      </c>
      <c r="F203" s="7" t="s">
        <v>3646</v>
      </c>
      <c r="G203" s="7" t="s">
        <v>3647</v>
      </c>
      <c r="H203" s="8">
        <v>2022</v>
      </c>
      <c r="I203" s="8" t="s">
        <v>2522</v>
      </c>
      <c r="J203" s="7" t="s">
        <v>2523</v>
      </c>
      <c r="K203" s="7" t="s">
        <v>2708</v>
      </c>
      <c r="L203" s="8" t="s">
        <v>2536</v>
      </c>
      <c r="M203" s="8">
        <v>1</v>
      </c>
      <c r="N203" s="7" t="s">
        <v>3009</v>
      </c>
      <c r="O203" s="7" t="s">
        <v>3648</v>
      </c>
      <c r="P203" s="7">
        <v>2022</v>
      </c>
      <c r="Q203" s="7">
        <v>11</v>
      </c>
      <c r="R203" s="7">
        <v>1</v>
      </c>
      <c r="S203" s="7" t="s">
        <v>2527</v>
      </c>
      <c r="T203" s="7" t="s">
        <v>2527</v>
      </c>
      <c r="U203" s="7" t="str">
        <f>HYPERLINK("http://dx.doi.org/10.1186/s40249-022-01014-7","http://dx.doi.org/10.1186/s40249-022-01014-7")</f>
        <v>http://dx.doi.org/10.1186/s40249-022-01014-7</v>
      </c>
      <c r="V203" s="7" t="s">
        <v>2528</v>
      </c>
      <c r="W203" s="7" t="s">
        <v>2529</v>
      </c>
    </row>
    <row r="204" spans="1:23" ht="20" customHeight="1" x14ac:dyDescent="0.15">
      <c r="A204" s="7">
        <v>201</v>
      </c>
      <c r="B204" s="7">
        <v>1727</v>
      </c>
      <c r="C204" s="7" t="s">
        <v>3649</v>
      </c>
      <c r="D204" s="7" t="s">
        <v>3650</v>
      </c>
      <c r="E204" s="7" t="s">
        <v>3651</v>
      </c>
      <c r="F204" s="7" t="s">
        <v>3652</v>
      </c>
      <c r="G204" s="7" t="s">
        <v>3653</v>
      </c>
      <c r="H204" s="8">
        <v>2022</v>
      </c>
      <c r="I204" s="8" t="s">
        <v>2522</v>
      </c>
      <c r="J204" s="7" t="s">
        <v>2523</v>
      </c>
      <c r="K204" s="7" t="s">
        <v>2535</v>
      </c>
      <c r="L204" s="8" t="s">
        <v>2536</v>
      </c>
      <c r="M204" s="8">
        <v>4</v>
      </c>
      <c r="N204" s="7" t="s">
        <v>2658</v>
      </c>
      <c r="O204" s="7" t="s">
        <v>2652</v>
      </c>
      <c r="P204" s="7">
        <v>2022</v>
      </c>
      <c r="Q204" s="7">
        <v>96</v>
      </c>
      <c r="R204" s="7" t="s">
        <v>2527</v>
      </c>
      <c r="S204" s="7" t="s">
        <v>2527</v>
      </c>
      <c r="T204" s="7" t="s">
        <v>2527</v>
      </c>
      <c r="U204" s="7" t="str">
        <f>HYPERLINK("http://dx.doi.org/10.1017/S0022149X22000487","http://dx.doi.org/10.1017/S0022149X22000487")</f>
        <v>http://dx.doi.org/10.1017/S0022149X22000487</v>
      </c>
      <c r="V204" s="7" t="s">
        <v>2528</v>
      </c>
      <c r="W204" s="7" t="s">
        <v>2529</v>
      </c>
    </row>
    <row r="205" spans="1:23" ht="20" customHeight="1" x14ac:dyDescent="0.15">
      <c r="A205" s="7">
        <v>202</v>
      </c>
      <c r="B205" s="7">
        <v>1728</v>
      </c>
      <c r="C205" s="7" t="s">
        <v>3654</v>
      </c>
      <c r="D205" s="7" t="s">
        <v>3655</v>
      </c>
      <c r="E205" s="7" t="s">
        <v>3656</v>
      </c>
      <c r="F205" s="7" t="s">
        <v>3657</v>
      </c>
      <c r="G205" s="7" t="s">
        <v>3658</v>
      </c>
      <c r="H205" s="8">
        <v>2022</v>
      </c>
      <c r="I205" s="8" t="s">
        <v>2522</v>
      </c>
      <c r="J205" s="7" t="s">
        <v>2523</v>
      </c>
      <c r="K205" s="7" t="s">
        <v>2708</v>
      </c>
      <c r="L205" s="8" t="s">
        <v>2536</v>
      </c>
      <c r="M205" s="8">
        <v>3</v>
      </c>
      <c r="N205" s="7" t="s">
        <v>2709</v>
      </c>
      <c r="O205" s="7" t="s">
        <v>2583</v>
      </c>
      <c r="P205" s="7">
        <v>2022</v>
      </c>
      <c r="Q205" s="7">
        <v>149</v>
      </c>
      <c r="R205" s="7">
        <v>12</v>
      </c>
      <c r="S205" s="7">
        <v>1642</v>
      </c>
      <c r="T205" s="7">
        <v>1651</v>
      </c>
      <c r="U205" s="7" t="str">
        <f>HYPERLINK("http://dx.doi.org/10.1017/S0031182022001159","http://dx.doi.org/10.1017/S0031182022001159")</f>
        <v>http://dx.doi.org/10.1017/S0031182022001159</v>
      </c>
      <c r="V205" s="7" t="s">
        <v>2528</v>
      </c>
      <c r="W205" s="7" t="s">
        <v>2529</v>
      </c>
    </row>
    <row r="206" spans="1:23" ht="20" customHeight="1" x14ac:dyDescent="0.15">
      <c r="A206" s="7">
        <v>203</v>
      </c>
      <c r="B206" s="7">
        <v>1732</v>
      </c>
      <c r="C206" s="7" t="s">
        <v>3659</v>
      </c>
      <c r="D206" s="7" t="s">
        <v>3660</v>
      </c>
      <c r="E206" s="7" t="s">
        <v>3661</v>
      </c>
      <c r="F206" s="7" t="s">
        <v>3662</v>
      </c>
      <c r="G206" s="7" t="s">
        <v>3663</v>
      </c>
      <c r="H206" s="8">
        <v>2022</v>
      </c>
      <c r="I206" s="8" t="s">
        <v>2522</v>
      </c>
      <c r="J206" s="7" t="s">
        <v>2523</v>
      </c>
      <c r="K206" s="7" t="s">
        <v>3664</v>
      </c>
      <c r="L206" s="8" t="s">
        <v>3665</v>
      </c>
      <c r="M206" s="8">
        <v>5</v>
      </c>
      <c r="N206" s="7" t="s">
        <v>3666</v>
      </c>
      <c r="O206" s="7" t="s">
        <v>2983</v>
      </c>
      <c r="P206" s="7">
        <v>2022</v>
      </c>
      <c r="Q206" s="7">
        <v>18</v>
      </c>
      <c r="R206" s="7" t="s">
        <v>2527</v>
      </c>
      <c r="S206" s="7">
        <v>300</v>
      </c>
      <c r="T206" s="7">
        <v>311</v>
      </c>
      <c r="U206" s="7" t="str">
        <f>HYPERLINK("http://dx.doi.org/10.1016/j.ijppaw.2022.07.003","http://dx.doi.org/10.1016/j.ijppaw.2022.07.003")</f>
        <v>http://dx.doi.org/10.1016/j.ijppaw.2022.07.003</v>
      </c>
      <c r="V206" s="7" t="s">
        <v>2528</v>
      </c>
      <c r="W206" s="7" t="s">
        <v>2529</v>
      </c>
    </row>
    <row r="207" spans="1:23" ht="20" customHeight="1" x14ac:dyDescent="0.15">
      <c r="A207" s="7">
        <v>204</v>
      </c>
      <c r="B207" s="7">
        <v>1733</v>
      </c>
      <c r="C207" s="7" t="s">
        <v>3667</v>
      </c>
      <c r="D207" s="7" t="s">
        <v>3668</v>
      </c>
      <c r="E207" s="7" t="s">
        <v>3669</v>
      </c>
      <c r="F207" s="7" t="s">
        <v>3670</v>
      </c>
      <c r="G207" s="7" t="s">
        <v>3671</v>
      </c>
      <c r="H207" s="8">
        <v>2022</v>
      </c>
      <c r="I207" s="8" t="s">
        <v>2522</v>
      </c>
      <c r="J207" s="7" t="s">
        <v>2523</v>
      </c>
      <c r="K207" s="7" t="s">
        <v>2535</v>
      </c>
      <c r="L207" s="8" t="s">
        <v>2536</v>
      </c>
      <c r="M207" s="8">
        <v>3</v>
      </c>
      <c r="N207" s="7" t="s">
        <v>2709</v>
      </c>
      <c r="O207" s="7" t="s">
        <v>2683</v>
      </c>
      <c r="P207" s="7">
        <v>2022</v>
      </c>
      <c r="Q207" s="7">
        <v>14</v>
      </c>
      <c r="R207" s="7">
        <v>8</v>
      </c>
      <c r="S207" s="7" t="s">
        <v>2527</v>
      </c>
      <c r="T207" s="7" t="s">
        <v>2527</v>
      </c>
      <c r="U207" s="7" t="str">
        <f>HYPERLINK("http://dx.doi.org/10.3390/d14080639","http://dx.doi.org/10.3390/d14080639")</f>
        <v>http://dx.doi.org/10.3390/d14080639</v>
      </c>
      <c r="V207" s="7" t="s">
        <v>2528</v>
      </c>
      <c r="W207" s="7" t="s">
        <v>2529</v>
      </c>
    </row>
    <row r="208" spans="1:23" ht="20" customHeight="1" x14ac:dyDescent="0.15">
      <c r="A208" s="7">
        <v>205</v>
      </c>
      <c r="B208" s="7">
        <v>1734</v>
      </c>
      <c r="C208" s="7" t="s">
        <v>3672</v>
      </c>
      <c r="D208" s="7" t="s">
        <v>3673</v>
      </c>
      <c r="E208" s="7" t="s">
        <v>3674</v>
      </c>
      <c r="F208" s="7" t="s">
        <v>3675</v>
      </c>
      <c r="G208" s="7" t="s">
        <v>3676</v>
      </c>
      <c r="H208" s="8">
        <v>2022</v>
      </c>
      <c r="I208" s="8" t="s">
        <v>2522</v>
      </c>
      <c r="J208" s="7" t="s">
        <v>2523</v>
      </c>
      <c r="K208" s="7" t="s">
        <v>2708</v>
      </c>
      <c r="L208" s="8" t="s">
        <v>2536</v>
      </c>
      <c r="M208" s="8">
        <v>2</v>
      </c>
      <c r="N208" s="7" t="s">
        <v>2807</v>
      </c>
      <c r="O208" s="7" t="s">
        <v>2983</v>
      </c>
      <c r="P208" s="7">
        <v>2022</v>
      </c>
      <c r="Q208" s="7">
        <v>18</v>
      </c>
      <c r="R208" s="7" t="s">
        <v>2527</v>
      </c>
      <c r="S208" s="7">
        <v>201</v>
      </c>
      <c r="T208" s="7">
        <v>211</v>
      </c>
      <c r="U208" s="7" t="str">
        <f>HYPERLINK("http://dx.doi.org/10.1016/j.ijppaw.2022.06.002","http://dx.doi.org/10.1016/j.ijppaw.2022.06.002")</f>
        <v>http://dx.doi.org/10.1016/j.ijppaw.2022.06.002</v>
      </c>
      <c r="V208" s="7" t="s">
        <v>2528</v>
      </c>
      <c r="W208" s="7" t="s">
        <v>2529</v>
      </c>
    </row>
    <row r="209" spans="1:23" ht="20" customHeight="1" x14ac:dyDescent="0.15">
      <c r="A209" s="7">
        <v>206</v>
      </c>
      <c r="B209" s="7">
        <v>1735</v>
      </c>
      <c r="C209" s="7" t="s">
        <v>3677</v>
      </c>
      <c r="D209" s="7" t="s">
        <v>3678</v>
      </c>
      <c r="E209" s="7" t="s">
        <v>3679</v>
      </c>
      <c r="F209" s="7" t="s">
        <v>3680</v>
      </c>
      <c r="G209" s="7" t="s">
        <v>3681</v>
      </c>
      <c r="H209" s="8">
        <v>2022</v>
      </c>
      <c r="I209" s="8" t="s">
        <v>2522</v>
      </c>
      <c r="J209" s="7" t="s">
        <v>2523</v>
      </c>
      <c r="K209" s="7" t="s">
        <v>2535</v>
      </c>
      <c r="L209" s="8" t="s">
        <v>2536</v>
      </c>
      <c r="M209" s="8">
        <v>2</v>
      </c>
      <c r="N209" s="7" t="s">
        <v>2600</v>
      </c>
      <c r="O209" s="7" t="s">
        <v>2652</v>
      </c>
      <c r="P209" s="7">
        <v>2022</v>
      </c>
      <c r="Q209" s="7">
        <v>96</v>
      </c>
      <c r="R209" s="7" t="s">
        <v>2527</v>
      </c>
      <c r="S209" s="7" t="s">
        <v>2527</v>
      </c>
      <c r="T209" s="7" t="s">
        <v>2527</v>
      </c>
      <c r="U209" s="7" t="str">
        <f>HYPERLINK("http://dx.doi.org/10.1017/S0022149X22000463","http://dx.doi.org/10.1017/S0022149X22000463")</f>
        <v>http://dx.doi.org/10.1017/S0022149X22000463</v>
      </c>
      <c r="V209" s="7" t="s">
        <v>2528</v>
      </c>
      <c r="W209" s="7" t="s">
        <v>2529</v>
      </c>
    </row>
    <row r="210" spans="1:23" ht="20" customHeight="1" x14ac:dyDescent="0.15">
      <c r="A210" s="7">
        <v>207</v>
      </c>
      <c r="B210" s="7">
        <v>1736</v>
      </c>
      <c r="C210" s="7" t="s">
        <v>3682</v>
      </c>
      <c r="D210" s="7" t="s">
        <v>3683</v>
      </c>
      <c r="E210" s="7" t="s">
        <v>3684</v>
      </c>
      <c r="F210" s="7" t="s">
        <v>3685</v>
      </c>
      <c r="G210" s="7" t="s">
        <v>3686</v>
      </c>
      <c r="H210" s="8">
        <v>2022</v>
      </c>
      <c r="I210" s="8" t="s">
        <v>2522</v>
      </c>
      <c r="J210" s="7" t="s">
        <v>2523</v>
      </c>
      <c r="K210" s="7" t="s">
        <v>3687</v>
      </c>
      <c r="L210" s="8" t="s">
        <v>2536</v>
      </c>
      <c r="M210" s="8">
        <v>1</v>
      </c>
      <c r="N210" s="7" t="s">
        <v>3009</v>
      </c>
      <c r="O210" s="7" t="s">
        <v>3688</v>
      </c>
      <c r="P210" s="7">
        <v>2022</v>
      </c>
      <c r="Q210" s="7">
        <v>18</v>
      </c>
      <c r="R210" s="7">
        <v>1</v>
      </c>
      <c r="S210" s="7" t="s">
        <v>2527</v>
      </c>
      <c r="T210" s="7" t="s">
        <v>2527</v>
      </c>
      <c r="U210" s="7" t="str">
        <f>HYPERLINK("http://dx.doi.org/10.1186/s12917-022-03386-2","http://dx.doi.org/10.1186/s12917-022-03386-2")</f>
        <v>http://dx.doi.org/10.1186/s12917-022-03386-2</v>
      </c>
      <c r="V210" s="7" t="s">
        <v>2528</v>
      </c>
      <c r="W210" s="7" t="s">
        <v>2529</v>
      </c>
    </row>
    <row r="211" spans="1:23" ht="20" customHeight="1" x14ac:dyDescent="0.15">
      <c r="A211" s="7">
        <v>208</v>
      </c>
      <c r="B211" s="7">
        <v>1737</v>
      </c>
      <c r="C211" s="7" t="s">
        <v>3689</v>
      </c>
      <c r="D211" s="7" t="s">
        <v>3690</v>
      </c>
      <c r="E211" s="7" t="s">
        <v>3691</v>
      </c>
      <c r="F211" s="7" t="s">
        <v>3692</v>
      </c>
      <c r="G211" s="7" t="s">
        <v>3693</v>
      </c>
      <c r="H211" s="8">
        <v>2022</v>
      </c>
      <c r="I211" s="8" t="s">
        <v>2522</v>
      </c>
      <c r="J211" s="7" t="s">
        <v>2523</v>
      </c>
      <c r="K211" s="7" t="s">
        <v>2708</v>
      </c>
      <c r="L211" s="8" t="s">
        <v>2536</v>
      </c>
      <c r="M211" s="8">
        <v>1</v>
      </c>
      <c r="N211" s="7" t="s">
        <v>2582</v>
      </c>
      <c r="O211" s="7" t="s">
        <v>2559</v>
      </c>
      <c r="P211" s="7">
        <v>2022</v>
      </c>
      <c r="Q211" s="7">
        <v>121</v>
      </c>
      <c r="R211" s="7">
        <v>9</v>
      </c>
      <c r="S211" s="7">
        <v>2661</v>
      </c>
      <c r="T211" s="7">
        <v>2672</v>
      </c>
      <c r="U211" s="7" t="str">
        <f>HYPERLINK("http://dx.doi.org/10.1007/s00436-022-07593-6","http://dx.doi.org/10.1007/s00436-022-07593-6")</f>
        <v>http://dx.doi.org/10.1007/s00436-022-07593-6</v>
      </c>
      <c r="V211" s="7" t="s">
        <v>2528</v>
      </c>
      <c r="W211" s="7" t="s">
        <v>2529</v>
      </c>
    </row>
    <row r="212" spans="1:23" ht="20" customHeight="1" x14ac:dyDescent="0.15">
      <c r="A212" s="7">
        <v>209</v>
      </c>
      <c r="B212" s="7">
        <v>1739</v>
      </c>
      <c r="C212" s="7" t="s">
        <v>3694</v>
      </c>
      <c r="D212" s="7" t="s">
        <v>3695</v>
      </c>
      <c r="E212" s="7" t="s">
        <v>3696</v>
      </c>
      <c r="F212" s="7" t="s">
        <v>3697</v>
      </c>
      <c r="G212" s="7" t="s">
        <v>3698</v>
      </c>
      <c r="H212" s="8">
        <v>2022</v>
      </c>
      <c r="I212" s="8" t="s">
        <v>2522</v>
      </c>
      <c r="J212" s="7" t="s">
        <v>2523</v>
      </c>
      <c r="K212" s="7" t="s">
        <v>2535</v>
      </c>
      <c r="L212" s="8" t="s">
        <v>2536</v>
      </c>
      <c r="M212" s="8">
        <v>1</v>
      </c>
      <c r="N212" s="7" t="s">
        <v>2621</v>
      </c>
      <c r="O212" s="7" t="s">
        <v>2652</v>
      </c>
      <c r="P212" s="7">
        <v>2022</v>
      </c>
      <c r="Q212" s="7">
        <v>96</v>
      </c>
      <c r="R212" s="7" t="s">
        <v>2527</v>
      </c>
      <c r="S212" s="7" t="s">
        <v>2527</v>
      </c>
      <c r="T212" s="7" t="s">
        <v>2527</v>
      </c>
      <c r="U212" s="7" t="str">
        <f>HYPERLINK("http://dx.doi.org/10.1017/S0022149X22000396","http://dx.doi.org/10.1017/S0022149X22000396")</f>
        <v>http://dx.doi.org/10.1017/S0022149X22000396</v>
      </c>
      <c r="V212" s="7" t="s">
        <v>2528</v>
      </c>
      <c r="W212" s="7" t="s">
        <v>2529</v>
      </c>
    </row>
    <row r="213" spans="1:23" ht="20" customHeight="1" x14ac:dyDescent="0.15">
      <c r="A213" s="7">
        <v>210</v>
      </c>
      <c r="B213" s="7">
        <v>1741</v>
      </c>
      <c r="C213" s="7" t="s">
        <v>3699</v>
      </c>
      <c r="D213" s="7" t="s">
        <v>3700</v>
      </c>
      <c r="E213" s="7" t="s">
        <v>3701</v>
      </c>
      <c r="F213" s="7" t="s">
        <v>3702</v>
      </c>
      <c r="G213" s="7" t="s">
        <v>3703</v>
      </c>
      <c r="H213" s="8">
        <v>2022</v>
      </c>
      <c r="I213" s="8" t="s">
        <v>2522</v>
      </c>
      <c r="J213" s="7" t="s">
        <v>2523</v>
      </c>
      <c r="K213" s="7" t="s">
        <v>2535</v>
      </c>
      <c r="L213" s="8" t="s">
        <v>2536</v>
      </c>
      <c r="M213" s="8">
        <v>3</v>
      </c>
      <c r="N213" s="7" t="s">
        <v>2709</v>
      </c>
      <c r="O213" s="7" t="s">
        <v>2652</v>
      </c>
      <c r="P213" s="7">
        <v>2022</v>
      </c>
      <c r="Q213" s="7">
        <v>96</v>
      </c>
      <c r="R213" s="7" t="s">
        <v>2527</v>
      </c>
      <c r="S213" s="7" t="s">
        <v>2527</v>
      </c>
      <c r="T213" s="7" t="s">
        <v>2527</v>
      </c>
      <c r="U213" s="7" t="str">
        <f>HYPERLINK("http://dx.doi.org/10.1017/S0022149X22000372","http://dx.doi.org/10.1017/S0022149X22000372")</f>
        <v>http://dx.doi.org/10.1017/S0022149X22000372</v>
      </c>
      <c r="V213" s="7" t="s">
        <v>2528</v>
      </c>
      <c r="W213" s="7" t="s">
        <v>2529</v>
      </c>
    </row>
    <row r="214" spans="1:23" ht="20" customHeight="1" x14ac:dyDescent="0.15">
      <c r="A214" s="7">
        <v>211</v>
      </c>
      <c r="B214" s="7">
        <v>1742</v>
      </c>
      <c r="C214" s="7" t="s">
        <v>3704</v>
      </c>
      <c r="D214" s="7" t="s">
        <v>3705</v>
      </c>
      <c r="E214" s="7" t="s">
        <v>3706</v>
      </c>
      <c r="F214" s="7" t="s">
        <v>3707</v>
      </c>
      <c r="G214" s="7" t="s">
        <v>3708</v>
      </c>
      <c r="H214" s="8">
        <v>2022</v>
      </c>
      <c r="I214" s="8" t="s">
        <v>2522</v>
      </c>
      <c r="J214" s="7" t="s">
        <v>2523</v>
      </c>
      <c r="K214" s="7" t="s">
        <v>2535</v>
      </c>
      <c r="L214" s="8" t="s">
        <v>2536</v>
      </c>
      <c r="M214" s="8">
        <v>3</v>
      </c>
      <c r="N214" s="7" t="s">
        <v>2670</v>
      </c>
      <c r="O214" s="7" t="s">
        <v>2739</v>
      </c>
      <c r="P214" s="7">
        <v>2022</v>
      </c>
      <c r="Q214" s="7">
        <v>67</v>
      </c>
      <c r="R214" s="7">
        <v>3</v>
      </c>
      <c r="S214" s="7">
        <v>1307</v>
      </c>
      <c r="T214" s="7">
        <v>1328</v>
      </c>
      <c r="U214" s="7" t="str">
        <f>HYPERLINK("http://dx.doi.org/10.1007/s11686-022-00581-x","http://dx.doi.org/10.1007/s11686-022-00581-x")</f>
        <v>http://dx.doi.org/10.1007/s11686-022-00581-x</v>
      </c>
      <c r="V214" s="7" t="s">
        <v>2528</v>
      </c>
      <c r="W214" s="7" t="s">
        <v>2529</v>
      </c>
    </row>
    <row r="215" spans="1:23" ht="20" customHeight="1" x14ac:dyDescent="0.15">
      <c r="A215" s="7">
        <v>212</v>
      </c>
      <c r="B215" s="7">
        <v>1745</v>
      </c>
      <c r="C215" s="7" t="s">
        <v>3709</v>
      </c>
      <c r="D215" s="7" t="s">
        <v>3710</v>
      </c>
      <c r="E215" s="7" t="s">
        <v>3711</v>
      </c>
      <c r="F215" s="7" t="s">
        <v>3712</v>
      </c>
      <c r="G215" s="7" t="s">
        <v>3713</v>
      </c>
      <c r="H215" s="8">
        <v>2022</v>
      </c>
      <c r="I215" s="8" t="s">
        <v>2522</v>
      </c>
      <c r="J215" s="7" t="s">
        <v>2523</v>
      </c>
      <c r="K215" s="7" t="s">
        <v>2535</v>
      </c>
      <c r="L215" s="8" t="s">
        <v>2536</v>
      </c>
      <c r="M215" s="8">
        <v>1</v>
      </c>
      <c r="N215" s="7" t="s">
        <v>3009</v>
      </c>
      <c r="O215" s="7" t="s">
        <v>2671</v>
      </c>
      <c r="P215" s="7">
        <v>2022</v>
      </c>
      <c r="Q215" s="7">
        <v>108</v>
      </c>
      <c r="R215" s="7">
        <v>4</v>
      </c>
      <c r="S215" s="7">
        <v>374</v>
      </c>
      <c r="T215" s="7">
        <v>394</v>
      </c>
      <c r="U215" s="7" t="str">
        <f>HYPERLINK("http://dx.doi.org/10.1645/22-36","http://dx.doi.org/10.1645/22-36")</f>
        <v>http://dx.doi.org/10.1645/22-36</v>
      </c>
      <c r="V215" s="7" t="s">
        <v>2528</v>
      </c>
      <c r="W215" s="7" t="s">
        <v>2529</v>
      </c>
    </row>
    <row r="216" spans="1:23" ht="20" customHeight="1" x14ac:dyDescent="0.15">
      <c r="A216" s="7">
        <v>213</v>
      </c>
      <c r="B216" s="7">
        <v>1747</v>
      </c>
      <c r="C216" s="7" t="s">
        <v>3714</v>
      </c>
      <c r="D216" s="7" t="s">
        <v>3715</v>
      </c>
      <c r="E216" s="7" t="s">
        <v>3716</v>
      </c>
      <c r="F216" s="7" t="s">
        <v>3717</v>
      </c>
      <c r="G216" s="7" t="s">
        <v>3718</v>
      </c>
      <c r="H216" s="8">
        <v>2022</v>
      </c>
      <c r="I216" s="8" t="s">
        <v>2522</v>
      </c>
      <c r="J216" s="7" t="s">
        <v>2523</v>
      </c>
      <c r="K216" s="7" t="s">
        <v>2708</v>
      </c>
      <c r="L216" s="8" t="s">
        <v>2536</v>
      </c>
      <c r="M216" s="8">
        <v>2</v>
      </c>
      <c r="N216" s="7" t="s">
        <v>2633</v>
      </c>
      <c r="O216" s="7" t="s">
        <v>2652</v>
      </c>
      <c r="P216" s="7">
        <v>2022</v>
      </c>
      <c r="Q216" s="7">
        <v>96</v>
      </c>
      <c r="R216" s="7" t="s">
        <v>2527</v>
      </c>
      <c r="S216" s="7" t="s">
        <v>2527</v>
      </c>
      <c r="T216" s="7" t="s">
        <v>2527</v>
      </c>
      <c r="U216" s="7" t="str">
        <f>HYPERLINK("http://dx.doi.org/10.1017/S0022149X22000281","http://dx.doi.org/10.1017/S0022149X22000281")</f>
        <v>http://dx.doi.org/10.1017/S0022149X22000281</v>
      </c>
      <c r="V216" s="7" t="s">
        <v>2528</v>
      </c>
      <c r="W216" s="7" t="s">
        <v>2529</v>
      </c>
    </row>
    <row r="217" spans="1:23" ht="20" customHeight="1" x14ac:dyDescent="0.15">
      <c r="A217" s="7">
        <v>214</v>
      </c>
      <c r="B217" s="7">
        <v>1748</v>
      </c>
      <c r="C217" s="7" t="s">
        <v>3719</v>
      </c>
      <c r="D217" s="7" t="s">
        <v>3720</v>
      </c>
      <c r="E217" s="7" t="s">
        <v>3721</v>
      </c>
      <c r="F217" s="7" t="s">
        <v>3722</v>
      </c>
      <c r="G217" s="7" t="s">
        <v>3723</v>
      </c>
      <c r="H217" s="8">
        <v>2022</v>
      </c>
      <c r="I217" s="8" t="s">
        <v>2522</v>
      </c>
      <c r="J217" s="7" t="s">
        <v>2523</v>
      </c>
      <c r="K217" s="7" t="s">
        <v>2535</v>
      </c>
      <c r="L217" s="8" t="s">
        <v>2536</v>
      </c>
      <c r="M217" s="8">
        <v>3</v>
      </c>
      <c r="N217" s="7" t="s">
        <v>2641</v>
      </c>
      <c r="O217" s="7" t="s">
        <v>3724</v>
      </c>
      <c r="P217" s="7">
        <v>2022</v>
      </c>
      <c r="Q217" s="7">
        <v>5154</v>
      </c>
      <c r="R217" s="7">
        <v>3</v>
      </c>
      <c r="S217" s="7">
        <v>271</v>
      </c>
      <c r="T217" s="7">
        <v>288</v>
      </c>
      <c r="U217" s="7" t="str">
        <f>HYPERLINK("http://dx.doi.org/10.11646/zootaxa.5154.3.2","http://dx.doi.org/10.11646/zootaxa.5154.3.2")</f>
        <v>http://dx.doi.org/10.11646/zootaxa.5154.3.2</v>
      </c>
      <c r="V217" s="7" t="s">
        <v>2528</v>
      </c>
      <c r="W217" s="7" t="s">
        <v>2529</v>
      </c>
    </row>
    <row r="218" spans="1:23" ht="20" customHeight="1" x14ac:dyDescent="0.15">
      <c r="A218" s="7">
        <v>215</v>
      </c>
      <c r="B218" s="7">
        <v>1750</v>
      </c>
      <c r="C218" s="7" t="s">
        <v>3725</v>
      </c>
      <c r="D218" s="7" t="s">
        <v>3726</v>
      </c>
      <c r="E218" s="7" t="s">
        <v>3727</v>
      </c>
      <c r="F218" s="7" t="s">
        <v>3728</v>
      </c>
      <c r="G218" s="7" t="s">
        <v>3729</v>
      </c>
      <c r="H218" s="8">
        <v>2022</v>
      </c>
      <c r="I218" s="8" t="s">
        <v>2522</v>
      </c>
      <c r="J218" s="7" t="s">
        <v>2523</v>
      </c>
      <c r="K218" s="7" t="s">
        <v>2535</v>
      </c>
      <c r="L218" s="8" t="s">
        <v>2536</v>
      </c>
      <c r="M218" s="8">
        <v>3</v>
      </c>
      <c r="N218" s="7" t="s">
        <v>2670</v>
      </c>
      <c r="O218" s="7" t="s">
        <v>3730</v>
      </c>
      <c r="P218" s="7">
        <v>2022</v>
      </c>
      <c r="Q218" s="7">
        <v>19</v>
      </c>
      <c r="R218" s="7">
        <v>12</v>
      </c>
      <c r="S218" s="7" t="s">
        <v>2527</v>
      </c>
      <c r="T218" s="7" t="s">
        <v>2527</v>
      </c>
      <c r="U218" s="7" t="str">
        <f>HYPERLINK("http://dx.doi.org/10.3390/ijerph19127236","http://dx.doi.org/10.3390/ijerph19127236")</f>
        <v>http://dx.doi.org/10.3390/ijerph19127236</v>
      </c>
      <c r="V218" s="7" t="s">
        <v>2528</v>
      </c>
      <c r="W218" s="7" t="s">
        <v>2529</v>
      </c>
    </row>
    <row r="219" spans="1:23" ht="20" customHeight="1" x14ac:dyDescent="0.15">
      <c r="A219" s="7">
        <v>216</v>
      </c>
      <c r="B219" s="7">
        <v>1751</v>
      </c>
      <c r="C219" s="7" t="s">
        <v>3731</v>
      </c>
      <c r="D219" s="7" t="s">
        <v>3732</v>
      </c>
      <c r="E219" s="7" t="s">
        <v>3733</v>
      </c>
      <c r="F219" s="7" t="s">
        <v>3734</v>
      </c>
      <c r="G219" s="7" t="s">
        <v>3735</v>
      </c>
      <c r="H219" s="8">
        <v>2022</v>
      </c>
      <c r="I219" s="8" t="s">
        <v>2758</v>
      </c>
      <c r="J219" s="7" t="s">
        <v>2523</v>
      </c>
      <c r="O219" s="7" t="s">
        <v>3316</v>
      </c>
      <c r="P219" s="7">
        <v>2022</v>
      </c>
      <c r="Q219" s="7">
        <v>11</v>
      </c>
      <c r="R219" s="7">
        <v>2</v>
      </c>
      <c r="S219" s="7">
        <v>449</v>
      </c>
      <c r="T219" s="7">
        <v>460</v>
      </c>
      <c r="U219" s="7" t="str">
        <f>HYPERLINK("http://dx.doi.org/10.3391/bir.2022.11.2.18","http://dx.doi.org/10.3391/bir.2022.11.2.18")</f>
        <v>http://dx.doi.org/10.3391/bir.2022.11.2.18</v>
      </c>
      <c r="V219" s="7" t="s">
        <v>2528</v>
      </c>
      <c r="W219" s="7" t="s">
        <v>2529</v>
      </c>
    </row>
    <row r="220" spans="1:23" ht="20" customHeight="1" x14ac:dyDescent="0.15">
      <c r="A220" s="7">
        <v>217</v>
      </c>
      <c r="B220" s="7">
        <v>1752</v>
      </c>
      <c r="C220" s="7" t="s">
        <v>3736</v>
      </c>
      <c r="D220" s="7" t="s">
        <v>3737</v>
      </c>
      <c r="E220" s="7" t="s">
        <v>3738</v>
      </c>
      <c r="F220" s="7" t="s">
        <v>3739</v>
      </c>
      <c r="G220" s="7" t="s">
        <v>3740</v>
      </c>
      <c r="H220" s="8">
        <v>2022</v>
      </c>
      <c r="I220" s="8" t="s">
        <v>2522</v>
      </c>
      <c r="J220" s="7" t="s">
        <v>2523</v>
      </c>
      <c r="K220" s="7" t="s">
        <v>2708</v>
      </c>
      <c r="L220" s="8" t="s">
        <v>2536</v>
      </c>
      <c r="M220" s="8">
        <v>1</v>
      </c>
      <c r="N220" s="7" t="s">
        <v>2621</v>
      </c>
      <c r="O220" s="7" t="s">
        <v>2664</v>
      </c>
      <c r="P220" s="7">
        <v>2022</v>
      </c>
      <c r="Q220" s="7">
        <v>88</v>
      </c>
      <c r="R220" s="7" t="s">
        <v>2527</v>
      </c>
      <c r="S220" s="7" t="s">
        <v>2527</v>
      </c>
      <c r="T220" s="7" t="s">
        <v>2527</v>
      </c>
      <c r="U220" s="7" t="str">
        <f>HYPERLINK("http://dx.doi.org/10.1016/j.parint.2022.102554","http://dx.doi.org/10.1016/j.parint.2022.102554")</f>
        <v>http://dx.doi.org/10.1016/j.parint.2022.102554</v>
      </c>
      <c r="V220" s="7" t="s">
        <v>2528</v>
      </c>
      <c r="W220" s="7" t="s">
        <v>2529</v>
      </c>
    </row>
    <row r="221" spans="1:23" ht="20" customHeight="1" x14ac:dyDescent="0.15">
      <c r="A221" s="7">
        <v>218</v>
      </c>
      <c r="B221" s="7">
        <v>1753</v>
      </c>
      <c r="C221" s="7" t="s">
        <v>3741</v>
      </c>
      <c r="D221" s="7" t="s">
        <v>3742</v>
      </c>
      <c r="E221" s="7" t="s">
        <v>3743</v>
      </c>
      <c r="F221" s="7" t="s">
        <v>3744</v>
      </c>
      <c r="G221" s="7" t="s">
        <v>3745</v>
      </c>
      <c r="H221" s="8">
        <v>2022</v>
      </c>
      <c r="I221" s="8" t="s">
        <v>2522</v>
      </c>
      <c r="J221" s="7" t="s">
        <v>2523</v>
      </c>
      <c r="K221" s="7" t="s">
        <v>2535</v>
      </c>
      <c r="L221" s="8" t="s">
        <v>2536</v>
      </c>
      <c r="M221" s="8">
        <v>2</v>
      </c>
      <c r="N221" s="7" t="s">
        <v>3746</v>
      </c>
      <c r="O221" s="7" t="s">
        <v>3747</v>
      </c>
      <c r="P221" s="7">
        <v>2022</v>
      </c>
      <c r="Q221" s="7">
        <v>48</v>
      </c>
      <c r="R221" s="7">
        <v>3</v>
      </c>
      <c r="S221" s="7">
        <v>202</v>
      </c>
      <c r="T221" s="7">
        <v>212</v>
      </c>
      <c r="U221" s="7" t="str">
        <f>HYPERLINK("http://dx.doi.org/10.1134/S1063074022030087","http://dx.doi.org/10.1134/S1063074022030087")</f>
        <v>http://dx.doi.org/10.1134/S1063074022030087</v>
      </c>
      <c r="V221" s="7" t="s">
        <v>2528</v>
      </c>
      <c r="W221" s="7" t="s">
        <v>2529</v>
      </c>
    </row>
    <row r="222" spans="1:23" ht="20" customHeight="1" x14ac:dyDescent="0.15">
      <c r="A222" s="7">
        <v>219</v>
      </c>
      <c r="B222" s="7">
        <v>1754</v>
      </c>
      <c r="C222" s="7" t="s">
        <v>3748</v>
      </c>
      <c r="D222" s="7" t="s">
        <v>3749</v>
      </c>
      <c r="E222" s="7" t="s">
        <v>3750</v>
      </c>
      <c r="F222" s="7" t="s">
        <v>3751</v>
      </c>
      <c r="G222" s="7" t="s">
        <v>3752</v>
      </c>
      <c r="H222" s="8">
        <v>2022</v>
      </c>
      <c r="I222" s="8" t="s">
        <v>2522</v>
      </c>
      <c r="J222" s="7" t="s">
        <v>2523</v>
      </c>
      <c r="K222" s="7" t="s">
        <v>2535</v>
      </c>
      <c r="L222" s="8" t="s">
        <v>2536</v>
      </c>
      <c r="M222" s="8">
        <v>2</v>
      </c>
      <c r="N222" s="7" t="s">
        <v>2633</v>
      </c>
      <c r="O222" s="7" t="s">
        <v>2652</v>
      </c>
      <c r="P222" s="7">
        <v>2022</v>
      </c>
      <c r="Q222" s="7">
        <v>96</v>
      </c>
      <c r="R222" s="7" t="s">
        <v>2527</v>
      </c>
      <c r="S222" s="7" t="s">
        <v>2527</v>
      </c>
      <c r="T222" s="7" t="s">
        <v>2527</v>
      </c>
      <c r="U222" s="7" t="str">
        <f>HYPERLINK("http://dx.doi.org/10.1017/S0022149X22000165","http://dx.doi.org/10.1017/S0022149X22000165")</f>
        <v>http://dx.doi.org/10.1017/S0022149X22000165</v>
      </c>
      <c r="V222" s="7" t="s">
        <v>2528</v>
      </c>
      <c r="W222" s="7" t="s">
        <v>2529</v>
      </c>
    </row>
    <row r="223" spans="1:23" ht="20" customHeight="1" x14ac:dyDescent="0.15">
      <c r="A223" s="7">
        <v>220</v>
      </c>
      <c r="B223" s="7">
        <v>1755</v>
      </c>
      <c r="C223" s="7" t="s">
        <v>3753</v>
      </c>
      <c r="D223" s="7" t="s">
        <v>3754</v>
      </c>
      <c r="E223" s="7" t="s">
        <v>3755</v>
      </c>
      <c r="F223" s="7" t="s">
        <v>3756</v>
      </c>
      <c r="G223" s="7" t="s">
        <v>3757</v>
      </c>
      <c r="H223" s="8">
        <v>2022</v>
      </c>
      <c r="I223" s="8" t="s">
        <v>2522</v>
      </c>
      <c r="J223" s="7" t="s">
        <v>2523</v>
      </c>
      <c r="K223" s="7" t="s">
        <v>2535</v>
      </c>
      <c r="L223" s="8" t="s">
        <v>2536</v>
      </c>
      <c r="M223" s="8">
        <v>3</v>
      </c>
      <c r="N223" s="7" t="s">
        <v>2641</v>
      </c>
      <c r="O223" s="7" t="s">
        <v>2583</v>
      </c>
      <c r="P223" s="7">
        <v>2022</v>
      </c>
      <c r="Q223" s="7">
        <v>149</v>
      </c>
      <c r="R223" s="7">
        <v>9</v>
      </c>
      <c r="S223" s="7">
        <v>1219</v>
      </c>
      <c r="T223" s="7">
        <v>1228</v>
      </c>
      <c r="U223" s="9" t="str">
        <f>HYPERLINK("http://dx.doi.org/10.1017/S0031182022000762","http://dx.doi.org/10.1017/S0031182022000762")</f>
        <v>http://dx.doi.org/10.1017/S0031182022000762</v>
      </c>
      <c r="V223" s="7" t="s">
        <v>2528</v>
      </c>
      <c r="W223" s="7" t="s">
        <v>2529</v>
      </c>
    </row>
    <row r="224" spans="1:23" ht="20" customHeight="1" x14ac:dyDescent="0.15">
      <c r="A224" s="7">
        <v>221</v>
      </c>
      <c r="B224" s="7">
        <v>1756</v>
      </c>
      <c r="C224" s="7" t="s">
        <v>3758</v>
      </c>
      <c r="D224" s="7" t="s">
        <v>3759</v>
      </c>
      <c r="E224" s="7" t="s">
        <v>3760</v>
      </c>
      <c r="F224" s="7" t="s">
        <v>3761</v>
      </c>
      <c r="G224" s="7" t="s">
        <v>3762</v>
      </c>
      <c r="H224" s="8">
        <v>2022</v>
      </c>
      <c r="I224" s="8" t="s">
        <v>2758</v>
      </c>
      <c r="J224" s="7" t="s">
        <v>2523</v>
      </c>
      <c r="O224" s="7" t="s">
        <v>3763</v>
      </c>
      <c r="P224" s="7">
        <v>2022</v>
      </c>
      <c r="Q224" s="7">
        <v>15</v>
      </c>
      <c r="R224" s="7">
        <v>1</v>
      </c>
      <c r="S224" s="7" t="s">
        <v>2527</v>
      </c>
      <c r="T224" s="7" t="s">
        <v>2527</v>
      </c>
      <c r="U224" s="7" t="str">
        <f>HYPERLINK("http://dx.doi.org/10.1186/s13071-022-05247-1","http://dx.doi.org/10.1186/s13071-022-05247-1")</f>
        <v>http://dx.doi.org/10.1186/s13071-022-05247-1</v>
      </c>
      <c r="V224" s="7" t="s">
        <v>2528</v>
      </c>
      <c r="W224" s="7" t="s">
        <v>2529</v>
      </c>
    </row>
    <row r="225" spans="1:23" ht="20" customHeight="1" x14ac:dyDescent="0.15">
      <c r="A225" s="7">
        <v>222</v>
      </c>
      <c r="B225" s="7">
        <v>1757</v>
      </c>
      <c r="C225" s="7" t="s">
        <v>3764</v>
      </c>
      <c r="D225" s="7" t="s">
        <v>3765</v>
      </c>
      <c r="E225" s="7" t="s">
        <v>3766</v>
      </c>
      <c r="F225" s="7" t="s">
        <v>3767</v>
      </c>
      <c r="G225" s="7" t="s">
        <v>3768</v>
      </c>
      <c r="H225" s="8">
        <v>2022</v>
      </c>
      <c r="I225" s="8" t="s">
        <v>2522</v>
      </c>
      <c r="J225" s="7" t="s">
        <v>2523</v>
      </c>
      <c r="K225" s="7" t="s">
        <v>3769</v>
      </c>
      <c r="L225" s="8" t="s">
        <v>2536</v>
      </c>
      <c r="M225" s="8">
        <v>2</v>
      </c>
      <c r="N225" s="7" t="s">
        <v>3770</v>
      </c>
      <c r="O225" s="7" t="s">
        <v>2559</v>
      </c>
      <c r="P225" s="7">
        <v>2022</v>
      </c>
      <c r="Q225" s="7">
        <v>121</v>
      </c>
      <c r="R225" s="7">
        <v>7</v>
      </c>
      <c r="S225" s="7">
        <v>2157</v>
      </c>
      <c r="T225" s="7">
        <v>2160</v>
      </c>
      <c r="U225" s="7" t="str">
        <f>HYPERLINK("http://dx.doi.org/10.1007/s00436-022-07552-1","http://dx.doi.org/10.1007/s00436-022-07552-1")</f>
        <v>http://dx.doi.org/10.1007/s00436-022-07552-1</v>
      </c>
      <c r="V225" s="7" t="s">
        <v>2528</v>
      </c>
      <c r="W225" s="7" t="s">
        <v>2529</v>
      </c>
    </row>
    <row r="226" spans="1:23" ht="20" customHeight="1" x14ac:dyDescent="0.15">
      <c r="A226" s="7">
        <v>223</v>
      </c>
      <c r="B226" s="7">
        <v>1758</v>
      </c>
      <c r="C226" s="7" t="s">
        <v>3771</v>
      </c>
      <c r="D226" s="7" t="s">
        <v>3772</v>
      </c>
      <c r="E226" s="7" t="s">
        <v>3773</v>
      </c>
      <c r="F226" s="7" t="s">
        <v>3774</v>
      </c>
      <c r="G226" s="7" t="s">
        <v>3775</v>
      </c>
      <c r="H226" s="8">
        <v>2022</v>
      </c>
      <c r="I226" s="8" t="s">
        <v>2758</v>
      </c>
      <c r="J226" s="7" t="s">
        <v>2523</v>
      </c>
      <c r="O226" s="7" t="s">
        <v>2559</v>
      </c>
      <c r="P226" s="7">
        <v>2022</v>
      </c>
      <c r="Q226" s="7">
        <v>121</v>
      </c>
      <c r="R226" s="7">
        <v>7</v>
      </c>
      <c r="S226" s="7">
        <v>1937</v>
      </c>
      <c r="T226" s="7">
        <v>1949</v>
      </c>
      <c r="U226" s="7" t="str">
        <f>HYPERLINK("http://dx.doi.org/10.1007/s00436-022-07550-3","http://dx.doi.org/10.1007/s00436-022-07550-3")</f>
        <v>http://dx.doi.org/10.1007/s00436-022-07550-3</v>
      </c>
      <c r="V226" s="7" t="s">
        <v>2528</v>
      </c>
      <c r="W226" s="7" t="s">
        <v>2529</v>
      </c>
    </row>
    <row r="227" spans="1:23" ht="20" customHeight="1" x14ac:dyDescent="0.15">
      <c r="A227" s="7">
        <v>224</v>
      </c>
      <c r="B227" s="7">
        <v>1760</v>
      </c>
      <c r="C227" s="7" t="s">
        <v>3776</v>
      </c>
      <c r="D227" s="7" t="s">
        <v>3777</v>
      </c>
      <c r="E227" s="7" t="s">
        <v>3778</v>
      </c>
      <c r="F227" s="7" t="s">
        <v>3779</v>
      </c>
      <c r="G227" s="7" t="s">
        <v>3780</v>
      </c>
      <c r="H227" s="8">
        <v>2022</v>
      </c>
      <c r="I227" s="8" t="s">
        <v>2758</v>
      </c>
      <c r="J227" s="7" t="s">
        <v>2523</v>
      </c>
      <c r="O227" s="7" t="s">
        <v>2583</v>
      </c>
      <c r="P227" s="7">
        <v>2022</v>
      </c>
      <c r="Q227" s="7">
        <v>149</v>
      </c>
      <c r="R227" s="7">
        <v>10</v>
      </c>
      <c r="S227" s="7">
        <v>1306</v>
      </c>
      <c r="T227" s="7">
        <v>1318</v>
      </c>
      <c r="U227" s="7" t="str">
        <f>HYPERLINK("http://dx.doi.org/10.1017/S0031182022000397","http://dx.doi.org/10.1017/S0031182022000397")</f>
        <v>http://dx.doi.org/10.1017/S0031182022000397</v>
      </c>
      <c r="V227" s="7" t="s">
        <v>2528</v>
      </c>
      <c r="W227" s="7" t="s">
        <v>3151</v>
      </c>
    </row>
    <row r="228" spans="1:23" ht="20" customHeight="1" x14ac:dyDescent="0.15">
      <c r="A228" s="7">
        <v>225</v>
      </c>
      <c r="B228" s="7">
        <v>1761</v>
      </c>
      <c r="C228" s="7" t="s">
        <v>3781</v>
      </c>
      <c r="D228" s="7" t="s">
        <v>3782</v>
      </c>
      <c r="E228" s="7" t="s">
        <v>2527</v>
      </c>
      <c r="F228" s="7" t="s">
        <v>3783</v>
      </c>
      <c r="G228" s="7" t="s">
        <v>3784</v>
      </c>
      <c r="H228" s="8">
        <v>2022</v>
      </c>
      <c r="I228" s="8" t="s">
        <v>2522</v>
      </c>
      <c r="J228" s="7" t="s">
        <v>2523</v>
      </c>
      <c r="K228" s="7" t="s">
        <v>2535</v>
      </c>
      <c r="L228" s="8" t="s">
        <v>2536</v>
      </c>
      <c r="M228" s="8">
        <v>3</v>
      </c>
      <c r="N228" s="7" t="s">
        <v>3785</v>
      </c>
      <c r="O228" s="7" t="s">
        <v>2634</v>
      </c>
      <c r="P228" s="7">
        <v>2022</v>
      </c>
      <c r="Q228" s="7">
        <v>99</v>
      </c>
      <c r="R228" s="7">
        <v>4</v>
      </c>
      <c r="S228" s="7">
        <v>491</v>
      </c>
      <c r="T228" s="7">
        <v>523</v>
      </c>
      <c r="U228" s="7" t="str">
        <f>HYPERLINK("http://dx.doi.org/10.1007/s11230-022-10041-9","http://dx.doi.org/10.1007/s11230-022-10041-9")</f>
        <v>http://dx.doi.org/10.1007/s11230-022-10041-9</v>
      </c>
      <c r="V228" s="7" t="s">
        <v>2528</v>
      </c>
      <c r="W228" s="7" t="s">
        <v>2529</v>
      </c>
    </row>
    <row r="229" spans="1:23" ht="20" customHeight="1" x14ac:dyDescent="0.15">
      <c r="A229" s="7">
        <v>226</v>
      </c>
      <c r="B229" s="7">
        <v>1762</v>
      </c>
      <c r="C229" s="7" t="s">
        <v>3786</v>
      </c>
      <c r="D229" s="7" t="s">
        <v>3787</v>
      </c>
      <c r="E229" s="7" t="s">
        <v>3788</v>
      </c>
      <c r="F229" s="7" t="s">
        <v>2527</v>
      </c>
      <c r="G229" s="7" t="s">
        <v>3789</v>
      </c>
      <c r="H229" s="8">
        <v>2022</v>
      </c>
      <c r="I229" s="8" t="s">
        <v>2522</v>
      </c>
      <c r="J229" s="7" t="s">
        <v>2523</v>
      </c>
      <c r="K229" s="7" t="s">
        <v>2535</v>
      </c>
      <c r="L229" s="8" t="s">
        <v>2536</v>
      </c>
      <c r="M229" s="8">
        <v>1</v>
      </c>
      <c r="N229" s="7" t="s">
        <v>3009</v>
      </c>
      <c r="O229" s="7" t="s">
        <v>2652</v>
      </c>
      <c r="P229" s="7">
        <v>2022</v>
      </c>
      <c r="Q229" s="7">
        <v>96</v>
      </c>
      <c r="R229" s="7" t="s">
        <v>2527</v>
      </c>
      <c r="S229" s="7" t="s">
        <v>2527</v>
      </c>
      <c r="T229" s="7" t="s">
        <v>2527</v>
      </c>
      <c r="U229" s="7" t="str">
        <f>HYPERLINK("http://dx.doi.org/10.1017/S0022149X22000232","http://dx.doi.org/10.1017/S0022149X22000232")</f>
        <v>http://dx.doi.org/10.1017/S0022149X22000232</v>
      </c>
      <c r="V229" s="7" t="s">
        <v>2528</v>
      </c>
      <c r="W229" s="7" t="s">
        <v>2529</v>
      </c>
    </row>
    <row r="230" spans="1:23" ht="20" customHeight="1" x14ac:dyDescent="0.15">
      <c r="A230" s="7">
        <v>227</v>
      </c>
      <c r="B230" s="7">
        <v>1763</v>
      </c>
      <c r="C230" s="7" t="s">
        <v>3790</v>
      </c>
      <c r="D230" s="7" t="s">
        <v>3791</v>
      </c>
      <c r="E230" s="7" t="s">
        <v>3792</v>
      </c>
      <c r="F230" s="7" t="s">
        <v>3793</v>
      </c>
      <c r="G230" s="7" t="s">
        <v>3794</v>
      </c>
      <c r="H230" s="8">
        <v>2022</v>
      </c>
      <c r="I230" s="8" t="s">
        <v>2522</v>
      </c>
      <c r="J230" s="7" t="s">
        <v>2523</v>
      </c>
      <c r="K230" s="7" t="s">
        <v>2708</v>
      </c>
      <c r="L230" s="8" t="s">
        <v>2536</v>
      </c>
      <c r="M230" s="8">
        <v>3</v>
      </c>
      <c r="N230" s="7" t="s">
        <v>2641</v>
      </c>
      <c r="O230" s="7" t="s">
        <v>2716</v>
      </c>
      <c r="P230" s="7">
        <v>2022</v>
      </c>
      <c r="Q230" s="7">
        <v>52</v>
      </c>
      <c r="R230" s="7">
        <v>7</v>
      </c>
      <c r="S230" s="7">
        <v>407</v>
      </c>
      <c r="T230" s="7">
        <v>425</v>
      </c>
      <c r="U230" s="7" t="str">
        <f>HYPERLINK("http://dx.doi.org/10.1016/j.ijpara.2021.11.012","http://dx.doi.org/10.1016/j.ijpara.2021.11.012")</f>
        <v>http://dx.doi.org/10.1016/j.ijpara.2021.11.012</v>
      </c>
      <c r="V230" s="7" t="s">
        <v>2528</v>
      </c>
      <c r="W230" s="7" t="s">
        <v>2529</v>
      </c>
    </row>
    <row r="231" spans="1:23" ht="20" customHeight="1" x14ac:dyDescent="0.15">
      <c r="A231" s="7">
        <v>228</v>
      </c>
      <c r="B231" s="7">
        <v>1766</v>
      </c>
      <c r="C231" s="7" t="s">
        <v>3795</v>
      </c>
      <c r="D231" s="7" t="s">
        <v>3796</v>
      </c>
      <c r="E231" s="7" t="s">
        <v>3797</v>
      </c>
      <c r="F231" s="7" t="s">
        <v>3798</v>
      </c>
      <c r="G231" s="7" t="s">
        <v>3799</v>
      </c>
      <c r="H231" s="8">
        <v>2022</v>
      </c>
      <c r="I231" s="8" t="s">
        <v>2758</v>
      </c>
      <c r="J231" s="7" t="s">
        <v>2523</v>
      </c>
      <c r="O231" s="7" t="s">
        <v>2671</v>
      </c>
      <c r="P231" s="7">
        <v>2022</v>
      </c>
      <c r="Q231" s="7">
        <v>108</v>
      </c>
      <c r="R231" s="7">
        <v>3</v>
      </c>
      <c r="S231" s="7">
        <v>264</v>
      </c>
      <c r="T231" s="7">
        <v>273</v>
      </c>
      <c r="U231" s="7" t="str">
        <f>HYPERLINK("http://dx.doi.org/10.1645/21-127","http://dx.doi.org/10.1645/21-127")</f>
        <v>http://dx.doi.org/10.1645/21-127</v>
      </c>
      <c r="V231" s="7" t="s">
        <v>2528</v>
      </c>
      <c r="W231" s="7" t="s">
        <v>2529</v>
      </c>
    </row>
    <row r="232" spans="1:23" ht="20" customHeight="1" x14ac:dyDescent="0.15">
      <c r="A232" s="7">
        <v>229</v>
      </c>
      <c r="B232" s="7">
        <v>1767</v>
      </c>
      <c r="C232" s="7" t="s">
        <v>3795</v>
      </c>
      <c r="D232" s="7" t="s">
        <v>3800</v>
      </c>
      <c r="E232" s="7" t="s">
        <v>3801</v>
      </c>
      <c r="F232" s="7" t="s">
        <v>3802</v>
      </c>
      <c r="G232" s="7" t="s">
        <v>3803</v>
      </c>
      <c r="H232" s="8">
        <v>2022</v>
      </c>
      <c r="I232" s="8" t="s">
        <v>2758</v>
      </c>
      <c r="J232" s="7" t="s">
        <v>2523</v>
      </c>
      <c r="O232" s="7" t="s">
        <v>2671</v>
      </c>
      <c r="P232" s="7">
        <v>2022</v>
      </c>
      <c r="Q232" s="7">
        <v>108</v>
      </c>
      <c r="R232" s="7">
        <v>3</v>
      </c>
      <c r="S232" s="7">
        <v>274</v>
      </c>
      <c r="T232" s="7">
        <v>288</v>
      </c>
      <c r="U232" s="7" t="str">
        <f>HYPERLINK("http://dx.doi.org/10.1645/21-132","http://dx.doi.org/10.1645/21-132")</f>
        <v>http://dx.doi.org/10.1645/21-132</v>
      </c>
      <c r="V232" s="7" t="s">
        <v>2528</v>
      </c>
      <c r="W232" s="7" t="s">
        <v>2529</v>
      </c>
    </row>
    <row r="233" spans="1:23" ht="20" customHeight="1" x14ac:dyDescent="0.15">
      <c r="A233" s="7">
        <v>230</v>
      </c>
      <c r="B233" s="7">
        <v>1770</v>
      </c>
      <c r="C233" s="7" t="s">
        <v>3804</v>
      </c>
      <c r="D233" s="7" t="s">
        <v>3805</v>
      </c>
      <c r="E233" s="7" t="s">
        <v>3806</v>
      </c>
      <c r="F233" s="7" t="s">
        <v>3807</v>
      </c>
      <c r="G233" s="7" t="s">
        <v>3808</v>
      </c>
      <c r="H233" s="8">
        <v>2022</v>
      </c>
      <c r="I233" s="8" t="s">
        <v>2522</v>
      </c>
      <c r="J233" s="7" t="s">
        <v>2523</v>
      </c>
      <c r="K233" s="7" t="s">
        <v>3271</v>
      </c>
      <c r="L233" s="8" t="s">
        <v>2536</v>
      </c>
      <c r="M233" s="8">
        <v>1</v>
      </c>
      <c r="N233" s="7" t="s">
        <v>2621</v>
      </c>
      <c r="O233" s="7" t="s">
        <v>3201</v>
      </c>
      <c r="P233" s="7">
        <v>2022</v>
      </c>
      <c r="Q233" s="7">
        <v>101</v>
      </c>
      <c r="R233" s="7" t="s">
        <v>2527</v>
      </c>
      <c r="S233" s="7" t="s">
        <v>2527</v>
      </c>
      <c r="T233" s="7" t="s">
        <v>2527</v>
      </c>
      <c r="U233" s="7" t="str">
        <f>HYPERLINK("http://dx.doi.org/10.1016/j.meegid.2022.105274","http://dx.doi.org/10.1016/j.meegid.2022.105274")</f>
        <v>http://dx.doi.org/10.1016/j.meegid.2022.105274</v>
      </c>
      <c r="V233" s="7" t="s">
        <v>2528</v>
      </c>
      <c r="W233" s="7" t="s">
        <v>2529</v>
      </c>
    </row>
    <row r="234" spans="1:23" ht="20" customHeight="1" x14ac:dyDescent="0.15">
      <c r="A234" s="7">
        <v>231</v>
      </c>
      <c r="B234" s="7">
        <v>1771</v>
      </c>
      <c r="C234" s="7" t="s">
        <v>3809</v>
      </c>
      <c r="D234" s="7" t="s">
        <v>3810</v>
      </c>
      <c r="E234" s="7" t="s">
        <v>2527</v>
      </c>
      <c r="F234" s="7" t="s">
        <v>3811</v>
      </c>
      <c r="G234" s="7" t="s">
        <v>3812</v>
      </c>
      <c r="H234" s="8">
        <v>2022</v>
      </c>
      <c r="I234" s="8" t="s">
        <v>2522</v>
      </c>
      <c r="J234" s="7" t="s">
        <v>2523</v>
      </c>
      <c r="K234" s="7" t="s">
        <v>2708</v>
      </c>
      <c r="L234" s="8" t="s">
        <v>2536</v>
      </c>
      <c r="M234" s="8">
        <v>3</v>
      </c>
      <c r="N234" s="7" t="s">
        <v>2641</v>
      </c>
      <c r="O234" s="7" t="s">
        <v>2634</v>
      </c>
      <c r="P234" s="7">
        <v>2022</v>
      </c>
      <c r="Q234" s="7">
        <v>99</v>
      </c>
      <c r="R234" s="7">
        <v>3</v>
      </c>
      <c r="S234" s="7">
        <v>375</v>
      </c>
      <c r="T234" s="7">
        <v>397</v>
      </c>
      <c r="U234" s="7" t="str">
        <f>HYPERLINK("http://dx.doi.org/10.1007/s11230-022-10034-8","http://dx.doi.org/10.1007/s11230-022-10034-8")</f>
        <v>http://dx.doi.org/10.1007/s11230-022-10034-8</v>
      </c>
      <c r="V234" s="7" t="s">
        <v>2528</v>
      </c>
      <c r="W234" s="7" t="s">
        <v>2529</v>
      </c>
    </row>
    <row r="235" spans="1:23" ht="20" customHeight="1" x14ac:dyDescent="0.15">
      <c r="A235" s="7">
        <v>232</v>
      </c>
      <c r="B235" s="7">
        <v>1772</v>
      </c>
      <c r="C235" s="7" t="s">
        <v>3813</v>
      </c>
      <c r="D235" s="7" t="s">
        <v>3814</v>
      </c>
      <c r="E235" s="7" t="s">
        <v>3815</v>
      </c>
      <c r="F235" s="7" t="s">
        <v>3816</v>
      </c>
      <c r="G235" s="7" t="s">
        <v>3817</v>
      </c>
      <c r="H235" s="8">
        <v>2022</v>
      </c>
      <c r="I235" s="8" t="s">
        <v>2522</v>
      </c>
      <c r="J235" s="7" t="s">
        <v>2523</v>
      </c>
      <c r="K235" s="7" t="s">
        <v>2535</v>
      </c>
      <c r="L235" s="8" t="s">
        <v>2536</v>
      </c>
      <c r="M235" s="8">
        <v>3</v>
      </c>
      <c r="N235" s="7" t="s">
        <v>2709</v>
      </c>
      <c r="O235" s="7" t="s">
        <v>2664</v>
      </c>
      <c r="P235" s="7">
        <v>2022</v>
      </c>
      <c r="Q235" s="7">
        <v>89</v>
      </c>
      <c r="R235" s="7" t="s">
        <v>2527</v>
      </c>
      <c r="S235" s="7" t="s">
        <v>2527</v>
      </c>
      <c r="T235" s="7" t="s">
        <v>2527</v>
      </c>
      <c r="U235" s="7" t="str">
        <f>HYPERLINK("http://dx.doi.org/10.1016/j.parint.2022.102580","http://dx.doi.org/10.1016/j.parint.2022.102580")</f>
        <v>http://dx.doi.org/10.1016/j.parint.2022.102580</v>
      </c>
      <c r="V235" s="7" t="s">
        <v>2528</v>
      </c>
      <c r="W235" s="7" t="s">
        <v>2529</v>
      </c>
    </row>
    <row r="236" spans="1:23" ht="20" customHeight="1" x14ac:dyDescent="0.15">
      <c r="A236" s="7">
        <v>233</v>
      </c>
      <c r="B236" s="7">
        <v>1774</v>
      </c>
      <c r="C236" s="7" t="s">
        <v>3818</v>
      </c>
      <c r="D236" s="7" t="s">
        <v>3819</v>
      </c>
      <c r="E236" s="7" t="s">
        <v>3820</v>
      </c>
      <c r="F236" s="7" t="s">
        <v>3821</v>
      </c>
      <c r="G236" s="7" t="s">
        <v>3822</v>
      </c>
      <c r="H236" s="8">
        <v>2022</v>
      </c>
      <c r="I236" s="8" t="s">
        <v>2522</v>
      </c>
      <c r="J236" s="7" t="s">
        <v>2523</v>
      </c>
      <c r="K236" s="7" t="s">
        <v>2535</v>
      </c>
      <c r="L236" s="8" t="s">
        <v>2536</v>
      </c>
      <c r="M236" s="8">
        <v>3</v>
      </c>
      <c r="N236" s="7" t="s">
        <v>2641</v>
      </c>
      <c r="O236" s="7" t="s">
        <v>2664</v>
      </c>
      <c r="P236" s="7">
        <v>2022</v>
      </c>
      <c r="Q236" s="7">
        <v>89</v>
      </c>
      <c r="R236" s="7" t="s">
        <v>2527</v>
      </c>
      <c r="S236" s="7" t="s">
        <v>2527</v>
      </c>
      <c r="T236" s="7" t="s">
        <v>2527</v>
      </c>
      <c r="U236" s="7" t="str">
        <f>HYPERLINK("http://dx.doi.org/10.1016/j.parint.2022.102566","http://dx.doi.org/10.1016/j.parint.2022.102566")</f>
        <v>http://dx.doi.org/10.1016/j.parint.2022.102566</v>
      </c>
      <c r="V236" s="7" t="s">
        <v>2528</v>
      </c>
      <c r="W236" s="7" t="s">
        <v>2529</v>
      </c>
    </row>
    <row r="237" spans="1:23" ht="20" customHeight="1" x14ac:dyDescent="0.15">
      <c r="A237" s="7">
        <v>234</v>
      </c>
      <c r="B237" s="7">
        <v>1775</v>
      </c>
      <c r="C237" s="7" t="s">
        <v>3823</v>
      </c>
      <c r="D237" s="7" t="s">
        <v>3824</v>
      </c>
      <c r="E237" s="7" t="s">
        <v>3825</v>
      </c>
      <c r="F237" s="7" t="s">
        <v>3826</v>
      </c>
      <c r="G237" s="7" t="s">
        <v>3827</v>
      </c>
      <c r="H237" s="8">
        <v>2022</v>
      </c>
      <c r="I237" s="8" t="s">
        <v>2522</v>
      </c>
      <c r="J237" s="7" t="s">
        <v>2523</v>
      </c>
      <c r="K237" s="7" t="s">
        <v>2535</v>
      </c>
      <c r="L237" s="8" t="s">
        <v>2536</v>
      </c>
      <c r="M237" s="8">
        <v>2</v>
      </c>
      <c r="N237" s="7" t="s">
        <v>3770</v>
      </c>
      <c r="O237" s="7" t="s">
        <v>3828</v>
      </c>
      <c r="P237" s="7">
        <v>2022</v>
      </c>
      <c r="Q237" s="7">
        <v>34</v>
      </c>
      <c r="R237" s="7">
        <v>4</v>
      </c>
      <c r="S237" s="7" t="s">
        <v>2527</v>
      </c>
      <c r="T237" s="7" t="s">
        <v>2527</v>
      </c>
      <c r="U237" s="7" t="str">
        <f>HYPERLINK("http://dx.doi.org/10.1016/j.jksus.2022.101936","http://dx.doi.org/10.1016/j.jksus.2022.101936")</f>
        <v>http://dx.doi.org/10.1016/j.jksus.2022.101936</v>
      </c>
      <c r="V237" s="7" t="s">
        <v>2528</v>
      </c>
      <c r="W237" s="7" t="s">
        <v>2529</v>
      </c>
    </row>
    <row r="238" spans="1:23" ht="20" customHeight="1" x14ac:dyDescent="0.15">
      <c r="A238" s="7">
        <v>235</v>
      </c>
      <c r="B238" s="7">
        <v>1776</v>
      </c>
      <c r="C238" s="7" t="s">
        <v>3829</v>
      </c>
      <c r="D238" s="7" t="s">
        <v>3830</v>
      </c>
      <c r="E238" s="7" t="s">
        <v>3831</v>
      </c>
      <c r="F238" s="7" t="s">
        <v>3832</v>
      </c>
      <c r="G238" s="7" t="s">
        <v>3833</v>
      </c>
      <c r="H238" s="8">
        <v>2022</v>
      </c>
      <c r="I238" s="8" t="s">
        <v>2522</v>
      </c>
      <c r="J238" s="7" t="s">
        <v>2523</v>
      </c>
      <c r="K238" s="7" t="s">
        <v>2535</v>
      </c>
      <c r="L238" s="8" t="s">
        <v>2536</v>
      </c>
      <c r="M238" s="8">
        <v>3</v>
      </c>
      <c r="N238" s="7" t="s">
        <v>2641</v>
      </c>
      <c r="O238" s="7" t="s">
        <v>2583</v>
      </c>
      <c r="P238" s="7">
        <v>2022</v>
      </c>
      <c r="Q238" s="7">
        <v>149</v>
      </c>
      <c r="R238" s="7">
        <v>6</v>
      </c>
      <c r="S238" s="7">
        <v>831</v>
      </c>
      <c r="T238" s="7">
        <v>853</v>
      </c>
      <c r="U238" s="7" t="str">
        <f>HYPERLINK("http://dx.doi.org/10.1017/S0031182022000282","http://dx.doi.org/10.1017/S0031182022000282")</f>
        <v>http://dx.doi.org/10.1017/S0031182022000282</v>
      </c>
      <c r="V238" s="7" t="s">
        <v>2528</v>
      </c>
      <c r="W238" s="7" t="s">
        <v>2529</v>
      </c>
    </row>
    <row r="239" spans="1:23" ht="20" customHeight="1" x14ac:dyDescent="0.15">
      <c r="A239" s="7">
        <v>236</v>
      </c>
      <c r="B239" s="7">
        <v>1778</v>
      </c>
      <c r="C239" s="7" t="s">
        <v>3834</v>
      </c>
      <c r="D239" s="7" t="s">
        <v>3835</v>
      </c>
      <c r="E239" s="7" t="s">
        <v>3836</v>
      </c>
      <c r="F239" s="7" t="s">
        <v>3837</v>
      </c>
      <c r="G239" s="7" t="s">
        <v>3838</v>
      </c>
      <c r="H239" s="8">
        <v>2022</v>
      </c>
      <c r="I239" s="8" t="s">
        <v>2522</v>
      </c>
      <c r="J239" s="7" t="s">
        <v>2523</v>
      </c>
      <c r="K239" s="7" t="s">
        <v>2535</v>
      </c>
      <c r="L239" s="8" t="s">
        <v>2536</v>
      </c>
      <c r="M239" s="8">
        <v>1</v>
      </c>
      <c r="N239" s="7" t="s">
        <v>2621</v>
      </c>
      <c r="O239" s="7" t="s">
        <v>2583</v>
      </c>
      <c r="P239" s="7">
        <v>2022</v>
      </c>
      <c r="Q239" s="7">
        <v>149</v>
      </c>
      <c r="R239" s="7">
        <v>6</v>
      </c>
      <c r="S239" s="7">
        <v>774</v>
      </c>
      <c r="T239" s="7">
        <v>785</v>
      </c>
      <c r="U239" s="7" t="str">
        <f>HYPERLINK("http://dx.doi.org/10.1017/S0031182022000208","http://dx.doi.org/10.1017/S0031182022000208")</f>
        <v>http://dx.doi.org/10.1017/S0031182022000208</v>
      </c>
      <c r="V239" s="7" t="s">
        <v>2528</v>
      </c>
      <c r="W239" s="7" t="s">
        <v>2529</v>
      </c>
    </row>
    <row r="240" spans="1:23" ht="20" customHeight="1" x14ac:dyDescent="0.15">
      <c r="A240" s="7">
        <v>237</v>
      </c>
      <c r="B240" s="7">
        <v>1779</v>
      </c>
      <c r="C240" s="7" t="s">
        <v>3839</v>
      </c>
      <c r="D240" s="7" t="s">
        <v>3840</v>
      </c>
      <c r="E240" s="7" t="s">
        <v>3841</v>
      </c>
      <c r="F240" s="7" t="s">
        <v>3842</v>
      </c>
      <c r="G240" s="7" t="s">
        <v>3843</v>
      </c>
      <c r="H240" s="8">
        <v>2022</v>
      </c>
      <c r="I240" s="8" t="s">
        <v>2522</v>
      </c>
      <c r="J240" s="7" t="s">
        <v>2523</v>
      </c>
      <c r="K240" s="7" t="s">
        <v>2535</v>
      </c>
      <c r="L240" s="8" t="s">
        <v>2536</v>
      </c>
      <c r="M240" s="8">
        <v>1</v>
      </c>
      <c r="N240" s="7" t="s">
        <v>2621</v>
      </c>
      <c r="O240" s="7" t="s">
        <v>2652</v>
      </c>
      <c r="P240" s="7">
        <v>2022</v>
      </c>
      <c r="Q240" s="7">
        <v>96</v>
      </c>
      <c r="R240" s="7" t="s">
        <v>2527</v>
      </c>
      <c r="S240" s="7" t="s">
        <v>2527</v>
      </c>
      <c r="T240" s="7" t="s">
        <v>2527</v>
      </c>
      <c r="U240" s="7" t="str">
        <f>HYPERLINK("http://dx.doi.org/10.1017/S0022149X21000730","http://dx.doi.org/10.1017/S0022149X21000730")</f>
        <v>http://dx.doi.org/10.1017/S0022149X21000730</v>
      </c>
      <c r="V240" s="7" t="s">
        <v>2528</v>
      </c>
      <c r="W240" s="7" t="s">
        <v>2529</v>
      </c>
    </row>
    <row r="241" spans="1:23" ht="20" customHeight="1" x14ac:dyDescent="0.15">
      <c r="A241" s="7">
        <v>238</v>
      </c>
      <c r="B241" s="7">
        <v>1780</v>
      </c>
      <c r="C241" s="7" t="s">
        <v>3844</v>
      </c>
      <c r="D241" s="7" t="s">
        <v>3845</v>
      </c>
      <c r="E241" s="7" t="s">
        <v>3846</v>
      </c>
      <c r="F241" s="7" t="s">
        <v>3847</v>
      </c>
      <c r="G241" s="7" t="s">
        <v>3848</v>
      </c>
      <c r="H241" s="8">
        <v>2022</v>
      </c>
      <c r="I241" s="8" t="s">
        <v>2522</v>
      </c>
      <c r="J241" s="7" t="s">
        <v>2523</v>
      </c>
      <c r="K241" s="7" t="s">
        <v>2535</v>
      </c>
      <c r="L241" s="8" t="s">
        <v>2536</v>
      </c>
      <c r="M241" s="8">
        <v>3</v>
      </c>
      <c r="N241" s="7" t="s">
        <v>2801</v>
      </c>
      <c r="O241" s="7" t="s">
        <v>2671</v>
      </c>
      <c r="P241" s="7">
        <v>2022</v>
      </c>
      <c r="Q241" s="7">
        <v>108</v>
      </c>
      <c r="R241" s="7">
        <v>2</v>
      </c>
      <c r="S241" s="7">
        <v>122</v>
      </c>
      <c r="T241" s="7">
        <v>126</v>
      </c>
      <c r="U241" s="7" t="str">
        <f>HYPERLINK("http://dx.doi.org/10.1645/21-93","http://dx.doi.org/10.1645/21-93")</f>
        <v>http://dx.doi.org/10.1645/21-93</v>
      </c>
      <c r="V241" s="7" t="s">
        <v>2528</v>
      </c>
      <c r="W241" s="7" t="s">
        <v>2529</v>
      </c>
    </row>
    <row r="242" spans="1:23" ht="20" customHeight="1" x14ac:dyDescent="0.15">
      <c r="A242" s="7">
        <v>239</v>
      </c>
      <c r="B242" s="7">
        <v>1781</v>
      </c>
      <c r="C242" s="7" t="s">
        <v>3849</v>
      </c>
      <c r="D242" s="7" t="s">
        <v>3850</v>
      </c>
      <c r="E242" s="7" t="s">
        <v>3851</v>
      </c>
      <c r="F242" s="7" t="s">
        <v>3852</v>
      </c>
      <c r="G242" s="7" t="s">
        <v>3853</v>
      </c>
      <c r="H242" s="8">
        <v>2022</v>
      </c>
      <c r="I242" s="8" t="s">
        <v>2522</v>
      </c>
      <c r="J242" s="7" t="s">
        <v>2523</v>
      </c>
      <c r="K242" s="7" t="s">
        <v>2535</v>
      </c>
      <c r="L242" s="8" t="s">
        <v>2536</v>
      </c>
      <c r="M242" s="8">
        <v>4</v>
      </c>
      <c r="N242" s="7" t="s">
        <v>3420</v>
      </c>
      <c r="O242" s="7" t="s">
        <v>2583</v>
      </c>
      <c r="P242" s="7">
        <v>2022</v>
      </c>
      <c r="Q242" s="7">
        <v>149</v>
      </c>
      <c r="R242" s="7">
        <v>3</v>
      </c>
      <c r="S242" s="7">
        <v>325</v>
      </c>
      <c r="T242" s="7">
        <v>336</v>
      </c>
      <c r="U242" s="7" t="str">
        <f>HYPERLINK("http://dx.doi.org/10.1017/S0031182021001864","http://dx.doi.org/10.1017/S0031182021001864")</f>
        <v>http://dx.doi.org/10.1017/S0031182021001864</v>
      </c>
      <c r="V242" s="7" t="s">
        <v>2528</v>
      </c>
      <c r="W242" s="7" t="s">
        <v>2529</v>
      </c>
    </row>
    <row r="243" spans="1:23" ht="20" customHeight="1" x14ac:dyDescent="0.15">
      <c r="A243" s="7">
        <v>240</v>
      </c>
      <c r="B243" s="7">
        <v>1783</v>
      </c>
      <c r="C243" s="7" t="s">
        <v>3854</v>
      </c>
      <c r="D243" s="7" t="s">
        <v>3855</v>
      </c>
      <c r="E243" s="7" t="s">
        <v>3856</v>
      </c>
      <c r="F243" s="7" t="s">
        <v>3857</v>
      </c>
      <c r="G243" s="7" t="s">
        <v>3858</v>
      </c>
      <c r="H243" s="8">
        <v>2022</v>
      </c>
      <c r="I243" s="8" t="s">
        <v>2522</v>
      </c>
      <c r="J243" s="7" t="s">
        <v>2523</v>
      </c>
      <c r="K243" s="7" t="s">
        <v>3235</v>
      </c>
      <c r="L243" s="8" t="s">
        <v>2551</v>
      </c>
      <c r="N243" s="7" t="s">
        <v>2551</v>
      </c>
      <c r="O243" s="7" t="s">
        <v>2559</v>
      </c>
      <c r="P243" s="7">
        <v>2022</v>
      </c>
      <c r="Q243" s="7">
        <v>121</v>
      </c>
      <c r="R243" s="7">
        <v>3</v>
      </c>
      <c r="S243" s="7">
        <v>899</v>
      </c>
      <c r="T243" s="7">
        <v>913</v>
      </c>
      <c r="U243" s="7" t="str">
        <f>HYPERLINK("http://dx.doi.org/10.1007/s00436-022-07449-z","http://dx.doi.org/10.1007/s00436-022-07449-z")</f>
        <v>http://dx.doi.org/10.1007/s00436-022-07449-z</v>
      </c>
      <c r="V243" s="7" t="s">
        <v>2528</v>
      </c>
      <c r="W243" s="7" t="s">
        <v>2529</v>
      </c>
    </row>
    <row r="244" spans="1:23" ht="20" customHeight="1" x14ac:dyDescent="0.15">
      <c r="A244" s="7">
        <v>241</v>
      </c>
      <c r="B244" s="7">
        <v>1786</v>
      </c>
      <c r="C244" s="7" t="s">
        <v>3859</v>
      </c>
      <c r="D244" s="7" t="s">
        <v>3860</v>
      </c>
      <c r="E244" s="7" t="s">
        <v>3861</v>
      </c>
      <c r="F244" s="7" t="s">
        <v>3862</v>
      </c>
      <c r="G244" s="7" t="s">
        <v>3863</v>
      </c>
      <c r="H244" s="8">
        <v>2022</v>
      </c>
      <c r="I244" s="8" t="s">
        <v>2522</v>
      </c>
      <c r="J244" s="7" t="s">
        <v>2523</v>
      </c>
      <c r="K244" s="7" t="s">
        <v>2535</v>
      </c>
      <c r="L244" s="8" t="s">
        <v>2536</v>
      </c>
      <c r="M244" s="8">
        <v>4</v>
      </c>
      <c r="N244" s="7" t="s">
        <v>2658</v>
      </c>
      <c r="O244" s="7" t="s">
        <v>2583</v>
      </c>
      <c r="P244" s="7">
        <v>2022</v>
      </c>
      <c r="Q244" s="7">
        <v>149</v>
      </c>
      <c r="R244" s="7">
        <v>5</v>
      </c>
      <c r="S244" s="7">
        <v>675</v>
      </c>
      <c r="T244" s="7">
        <v>694</v>
      </c>
      <c r="U244" s="7" t="str">
        <f>HYPERLINK("http://dx.doi.org/10.1017/S0031182022000130","http://dx.doi.org/10.1017/S0031182022000130")</f>
        <v>http://dx.doi.org/10.1017/S0031182022000130</v>
      </c>
      <c r="V244" s="7" t="s">
        <v>2528</v>
      </c>
      <c r="W244" s="7" t="s">
        <v>2529</v>
      </c>
    </row>
    <row r="245" spans="1:23" ht="20" customHeight="1" x14ac:dyDescent="0.15">
      <c r="A245" s="7">
        <v>242</v>
      </c>
      <c r="B245" s="7">
        <v>1788</v>
      </c>
      <c r="C245" s="7" t="s">
        <v>3864</v>
      </c>
      <c r="D245" s="7" t="s">
        <v>3865</v>
      </c>
      <c r="E245" s="7" t="s">
        <v>3866</v>
      </c>
      <c r="F245" s="7" t="s">
        <v>3867</v>
      </c>
      <c r="G245" s="7" t="s">
        <v>3868</v>
      </c>
      <c r="H245" s="8">
        <v>2022</v>
      </c>
      <c r="I245" s="8" t="s">
        <v>2758</v>
      </c>
      <c r="J245" s="7" t="s">
        <v>2523</v>
      </c>
      <c r="O245" s="7" t="s">
        <v>2608</v>
      </c>
      <c r="P245" s="7">
        <v>2022</v>
      </c>
      <c r="Q245" s="7">
        <v>29</v>
      </c>
      <c r="R245" s="7" t="s">
        <v>2527</v>
      </c>
      <c r="S245" s="7" t="s">
        <v>2527</v>
      </c>
      <c r="T245" s="7" t="s">
        <v>2527</v>
      </c>
      <c r="U245" s="7" t="str">
        <f>HYPERLINK("http://dx.doi.org/10.1051/parasite/2022007","http://dx.doi.org/10.1051/parasite/2022007")</f>
        <v>http://dx.doi.org/10.1051/parasite/2022007</v>
      </c>
      <c r="V245" s="7" t="s">
        <v>2528</v>
      </c>
      <c r="W245" s="7" t="s">
        <v>2529</v>
      </c>
    </row>
    <row r="246" spans="1:23" ht="20" customHeight="1" x14ac:dyDescent="0.15">
      <c r="A246" s="7">
        <v>243</v>
      </c>
      <c r="B246" s="7">
        <v>1790</v>
      </c>
      <c r="C246" s="7" t="s">
        <v>3869</v>
      </c>
      <c r="D246" s="7" t="s">
        <v>3870</v>
      </c>
      <c r="E246" s="7" t="s">
        <v>3871</v>
      </c>
      <c r="F246" s="7" t="s">
        <v>3872</v>
      </c>
      <c r="G246" s="7" t="s">
        <v>3873</v>
      </c>
      <c r="H246" s="8">
        <v>2022</v>
      </c>
      <c r="I246" s="8" t="s">
        <v>2522</v>
      </c>
      <c r="J246" s="7" t="s">
        <v>2523</v>
      </c>
      <c r="K246" s="7" t="s">
        <v>2535</v>
      </c>
      <c r="L246" s="8" t="s">
        <v>2536</v>
      </c>
      <c r="M246" s="8">
        <v>2</v>
      </c>
      <c r="N246" s="7" t="s">
        <v>3770</v>
      </c>
      <c r="O246" s="7" t="s">
        <v>2683</v>
      </c>
      <c r="P246" s="7">
        <v>2022</v>
      </c>
      <c r="Q246" s="7">
        <v>14</v>
      </c>
      <c r="R246" s="7">
        <v>2</v>
      </c>
      <c r="S246" s="7" t="s">
        <v>2527</v>
      </c>
      <c r="T246" s="7" t="s">
        <v>2527</v>
      </c>
      <c r="U246" s="7" t="str">
        <f>HYPERLINK("http://dx.doi.org/10.3390/d14020147","http://dx.doi.org/10.3390/d14020147")</f>
        <v>http://dx.doi.org/10.3390/d14020147</v>
      </c>
      <c r="V246" s="7" t="s">
        <v>2528</v>
      </c>
      <c r="W246" s="7" t="s">
        <v>2529</v>
      </c>
    </row>
    <row r="247" spans="1:23" ht="20" customHeight="1" x14ac:dyDescent="0.15">
      <c r="A247" s="7">
        <v>244</v>
      </c>
      <c r="B247" s="7">
        <v>1791</v>
      </c>
      <c r="C247" s="7" t="s">
        <v>3874</v>
      </c>
      <c r="D247" s="7" t="s">
        <v>3875</v>
      </c>
      <c r="E247" s="7" t="s">
        <v>3876</v>
      </c>
      <c r="F247" s="7" t="s">
        <v>3877</v>
      </c>
      <c r="G247" s="7" t="s">
        <v>3878</v>
      </c>
      <c r="H247" s="8">
        <v>2022</v>
      </c>
      <c r="I247" s="8" t="s">
        <v>2522</v>
      </c>
      <c r="J247" s="7" t="s">
        <v>2523</v>
      </c>
      <c r="K247" s="7" t="s">
        <v>2535</v>
      </c>
      <c r="L247" s="8" t="s">
        <v>2536</v>
      </c>
      <c r="M247" s="8">
        <v>3</v>
      </c>
      <c r="N247" s="7" t="s">
        <v>2641</v>
      </c>
      <c r="O247" s="7" t="s">
        <v>2583</v>
      </c>
      <c r="P247" s="7">
        <v>2022</v>
      </c>
      <c r="Q247" s="7">
        <v>149</v>
      </c>
      <c r="R247" s="7">
        <v>5</v>
      </c>
      <c r="S247" s="7">
        <v>622</v>
      </c>
      <c r="T247" s="7">
        <v>639</v>
      </c>
      <c r="U247" s="7" t="str">
        <f>HYPERLINK("http://dx.doi.org/10.1017/S0031182022000051","http://dx.doi.org/10.1017/S0031182022000051")</f>
        <v>http://dx.doi.org/10.1017/S0031182022000051</v>
      </c>
      <c r="V247" s="7" t="s">
        <v>2528</v>
      </c>
      <c r="W247" s="7" t="s">
        <v>2529</v>
      </c>
    </row>
    <row r="248" spans="1:23" ht="20" customHeight="1" x14ac:dyDescent="0.15">
      <c r="A248" s="7">
        <v>245</v>
      </c>
      <c r="B248" s="7">
        <v>1792</v>
      </c>
      <c r="C248" s="7" t="s">
        <v>3879</v>
      </c>
      <c r="D248" s="7" t="s">
        <v>3880</v>
      </c>
      <c r="E248" s="7" t="s">
        <v>3881</v>
      </c>
      <c r="F248" s="7" t="s">
        <v>3882</v>
      </c>
      <c r="G248" s="7" t="s">
        <v>3883</v>
      </c>
      <c r="H248" s="8">
        <v>2022</v>
      </c>
      <c r="I248" s="8" t="s">
        <v>2522</v>
      </c>
      <c r="J248" s="7" t="s">
        <v>2523</v>
      </c>
      <c r="K248" s="7" t="s">
        <v>2535</v>
      </c>
      <c r="L248" s="8" t="s">
        <v>2536</v>
      </c>
      <c r="M248" s="8">
        <v>1</v>
      </c>
      <c r="N248" s="7" t="s">
        <v>2621</v>
      </c>
      <c r="O248" s="7" t="s">
        <v>3884</v>
      </c>
      <c r="P248" s="7">
        <v>2022</v>
      </c>
      <c r="Q248" s="7">
        <v>30</v>
      </c>
      <c r="R248" s="7">
        <v>2</v>
      </c>
      <c r="S248" s="7">
        <v>825</v>
      </c>
      <c r="T248" s="7">
        <v>844</v>
      </c>
      <c r="U248" s="7" t="str">
        <f>HYPERLINK("http://dx.doi.org/10.1007/s10499-022-00839-1","http://dx.doi.org/10.1007/s10499-022-00839-1")</f>
        <v>http://dx.doi.org/10.1007/s10499-022-00839-1</v>
      </c>
      <c r="V248" s="7" t="s">
        <v>2528</v>
      </c>
      <c r="W248" s="7" t="s">
        <v>2529</v>
      </c>
    </row>
    <row r="249" spans="1:23" ht="20" customHeight="1" x14ac:dyDescent="0.15">
      <c r="A249" s="7">
        <v>246</v>
      </c>
      <c r="B249" s="7">
        <v>1794</v>
      </c>
      <c r="C249" s="7" t="s">
        <v>3885</v>
      </c>
      <c r="D249" s="7" t="s">
        <v>3886</v>
      </c>
      <c r="E249" s="7" t="s">
        <v>3887</v>
      </c>
      <c r="F249" s="7" t="s">
        <v>3888</v>
      </c>
      <c r="G249" s="7" t="s">
        <v>3889</v>
      </c>
      <c r="H249" s="8">
        <v>2022</v>
      </c>
      <c r="I249" s="8" t="s">
        <v>2522</v>
      </c>
      <c r="J249" s="7" t="s">
        <v>2523</v>
      </c>
      <c r="K249" s="7" t="s">
        <v>2535</v>
      </c>
      <c r="L249" s="8" t="s">
        <v>2536</v>
      </c>
      <c r="M249" s="8">
        <v>2</v>
      </c>
      <c r="N249" s="7" t="s">
        <v>2633</v>
      </c>
      <c r="O249" s="7" t="s">
        <v>2559</v>
      </c>
      <c r="P249" s="7">
        <v>2022</v>
      </c>
      <c r="Q249" s="7">
        <v>121</v>
      </c>
      <c r="R249" s="7">
        <v>2</v>
      </c>
      <c r="S249" s="7">
        <v>653</v>
      </c>
      <c r="T249" s="7">
        <v>665</v>
      </c>
      <c r="U249" s="7" t="str">
        <f>HYPERLINK("http://dx.doi.org/10.1007/s00436-022-07428-4","http://dx.doi.org/10.1007/s00436-022-07428-4")</f>
        <v>http://dx.doi.org/10.1007/s00436-022-07428-4</v>
      </c>
      <c r="V249" s="7" t="s">
        <v>2528</v>
      </c>
      <c r="W249" s="7" t="s">
        <v>2529</v>
      </c>
    </row>
    <row r="250" spans="1:23" ht="20" customHeight="1" x14ac:dyDescent="0.15">
      <c r="A250" s="7">
        <v>247</v>
      </c>
      <c r="B250" s="7">
        <v>1795</v>
      </c>
      <c r="C250" s="7" t="s">
        <v>3890</v>
      </c>
      <c r="D250" s="7" t="s">
        <v>3891</v>
      </c>
      <c r="E250" s="7" t="s">
        <v>3892</v>
      </c>
      <c r="F250" s="7" t="s">
        <v>3893</v>
      </c>
      <c r="G250" s="7" t="s">
        <v>3894</v>
      </c>
      <c r="H250" s="8">
        <v>2022</v>
      </c>
      <c r="I250" s="8" t="s">
        <v>2522</v>
      </c>
      <c r="J250" s="7" t="s">
        <v>2523</v>
      </c>
      <c r="K250" s="7" t="s">
        <v>2535</v>
      </c>
      <c r="L250" s="8" t="s">
        <v>2536</v>
      </c>
      <c r="M250" s="8">
        <v>4</v>
      </c>
      <c r="N250" s="7" t="s">
        <v>2658</v>
      </c>
      <c r="O250" s="7" t="s">
        <v>2583</v>
      </c>
      <c r="P250" s="7">
        <v>2022</v>
      </c>
      <c r="Q250" s="7">
        <v>149</v>
      </c>
      <c r="R250" s="7">
        <v>4</v>
      </c>
      <c r="S250" s="7">
        <v>503</v>
      </c>
      <c r="T250" s="7">
        <v>518</v>
      </c>
      <c r="U250" s="7" t="str">
        <f>HYPERLINK("http://dx.doi.org/10.1017/S0031182021002092","http://dx.doi.org/10.1017/S0031182021002092")</f>
        <v>http://dx.doi.org/10.1017/S0031182021002092</v>
      </c>
      <c r="V250" s="7" t="s">
        <v>2528</v>
      </c>
      <c r="W250" s="7" t="s">
        <v>2529</v>
      </c>
    </row>
    <row r="251" spans="1:23" ht="20" customHeight="1" x14ac:dyDescent="0.15">
      <c r="A251" s="7">
        <v>248</v>
      </c>
      <c r="B251" s="7">
        <v>1796</v>
      </c>
      <c r="C251" s="7" t="s">
        <v>3895</v>
      </c>
      <c r="D251" s="7" t="s">
        <v>3896</v>
      </c>
      <c r="E251" s="7" t="s">
        <v>3897</v>
      </c>
      <c r="F251" s="7" t="s">
        <v>3898</v>
      </c>
      <c r="G251" s="7" t="s">
        <v>3899</v>
      </c>
      <c r="H251" s="8">
        <v>2022</v>
      </c>
      <c r="I251" s="8" t="s">
        <v>2522</v>
      </c>
      <c r="J251" s="7" t="s">
        <v>2523</v>
      </c>
      <c r="K251" s="7" t="s">
        <v>2535</v>
      </c>
      <c r="L251" s="8" t="s">
        <v>2536</v>
      </c>
      <c r="M251" s="8">
        <v>3</v>
      </c>
      <c r="N251" s="7" t="s">
        <v>2814</v>
      </c>
      <c r="O251" s="7" t="s">
        <v>2652</v>
      </c>
      <c r="P251" s="7">
        <v>2022</v>
      </c>
      <c r="Q251" s="7">
        <v>96</v>
      </c>
      <c r="R251" s="7" t="s">
        <v>2527</v>
      </c>
      <c r="S251" s="7" t="s">
        <v>2527</v>
      </c>
      <c r="T251" s="7" t="s">
        <v>2527</v>
      </c>
      <c r="U251" s="7" t="str">
        <f>HYPERLINK("http://dx.doi.org/10.1017/S0022149X2100078X","http://dx.doi.org/10.1017/S0022149X2100078X")</f>
        <v>http://dx.doi.org/10.1017/S0022149X2100078X</v>
      </c>
      <c r="V251" s="7" t="s">
        <v>2528</v>
      </c>
      <c r="W251" s="7" t="s">
        <v>2529</v>
      </c>
    </row>
    <row r="252" spans="1:23" ht="20" customHeight="1" x14ac:dyDescent="0.15">
      <c r="A252" s="7">
        <v>249</v>
      </c>
      <c r="B252" s="7">
        <v>1797</v>
      </c>
      <c r="C252" s="7" t="s">
        <v>3900</v>
      </c>
      <c r="D252" s="7" t="s">
        <v>3901</v>
      </c>
      <c r="E252" s="7" t="s">
        <v>3902</v>
      </c>
      <c r="F252" s="7" t="s">
        <v>3903</v>
      </c>
      <c r="G252" s="7" t="s">
        <v>3904</v>
      </c>
      <c r="H252" s="8">
        <v>2022</v>
      </c>
      <c r="I252" s="8" t="s">
        <v>2522</v>
      </c>
      <c r="J252" s="7" t="s">
        <v>2523</v>
      </c>
      <c r="K252" s="7" t="s">
        <v>2535</v>
      </c>
      <c r="L252" s="8" t="s">
        <v>2536</v>
      </c>
      <c r="M252" s="8">
        <v>2</v>
      </c>
      <c r="N252" s="7" t="s">
        <v>2807</v>
      </c>
      <c r="O252" s="7" t="s">
        <v>2716</v>
      </c>
      <c r="P252" s="7">
        <v>2022</v>
      </c>
      <c r="Q252" s="7">
        <v>52</v>
      </c>
      <c r="R252" s="7">
        <v>1</v>
      </c>
      <c r="S252" s="7">
        <v>47</v>
      </c>
      <c r="T252" s="7">
        <v>63</v>
      </c>
      <c r="U252" s="7" t="str">
        <f>HYPERLINK("http://dx.doi.org/10.1016/j.ijpara.2021.06.002","http://dx.doi.org/10.1016/j.ijpara.2021.06.002")</f>
        <v>http://dx.doi.org/10.1016/j.ijpara.2021.06.002</v>
      </c>
      <c r="V252" s="7" t="s">
        <v>2528</v>
      </c>
      <c r="W252" s="7" t="s">
        <v>2529</v>
      </c>
    </row>
    <row r="253" spans="1:23" ht="20" customHeight="1" x14ac:dyDescent="0.15">
      <c r="A253" s="7">
        <v>250</v>
      </c>
      <c r="B253" s="7">
        <v>1799</v>
      </c>
      <c r="C253" s="7" t="s">
        <v>3905</v>
      </c>
      <c r="D253" s="7" t="s">
        <v>3906</v>
      </c>
      <c r="E253" s="7" t="s">
        <v>3907</v>
      </c>
      <c r="F253" s="7" t="s">
        <v>3908</v>
      </c>
      <c r="G253" s="7" t="s">
        <v>3909</v>
      </c>
      <c r="H253" s="8">
        <v>2022</v>
      </c>
      <c r="I253" s="8" t="s">
        <v>2522</v>
      </c>
      <c r="J253" s="7" t="s">
        <v>2523</v>
      </c>
      <c r="K253" s="7" t="s">
        <v>2535</v>
      </c>
      <c r="L253" s="8" t="s">
        <v>2536</v>
      </c>
      <c r="M253" s="8">
        <v>1</v>
      </c>
      <c r="N253" s="7" t="s">
        <v>2966</v>
      </c>
      <c r="O253" s="7" t="s">
        <v>3910</v>
      </c>
      <c r="P253" s="7">
        <v>2022</v>
      </c>
      <c r="Q253" s="7">
        <v>31</v>
      </c>
      <c r="R253" s="7">
        <v>5</v>
      </c>
      <c r="S253" s="7">
        <v>4759</v>
      </c>
      <c r="T253" s="7">
        <v>4768</v>
      </c>
      <c r="U253" s="7" t="s">
        <v>2527</v>
      </c>
      <c r="V253" s="7" t="s">
        <v>2528</v>
      </c>
      <c r="W253" s="7" t="s">
        <v>2529</v>
      </c>
    </row>
    <row r="254" spans="1:23" ht="20" customHeight="1" x14ac:dyDescent="0.15">
      <c r="A254" s="7">
        <v>251</v>
      </c>
      <c r="B254" s="7">
        <v>1800</v>
      </c>
      <c r="C254" s="7" t="s">
        <v>3911</v>
      </c>
      <c r="D254" s="7" t="s">
        <v>3912</v>
      </c>
      <c r="E254" s="7" t="s">
        <v>3913</v>
      </c>
      <c r="F254" s="7" t="s">
        <v>3914</v>
      </c>
      <c r="G254" s="7" t="s">
        <v>3915</v>
      </c>
      <c r="H254" s="8">
        <v>2022</v>
      </c>
      <c r="I254" s="8" t="s">
        <v>2522</v>
      </c>
      <c r="J254" s="7" t="s">
        <v>2523</v>
      </c>
      <c r="K254" s="7" t="s">
        <v>2535</v>
      </c>
      <c r="L254" s="8" t="s">
        <v>2536</v>
      </c>
      <c r="M254" s="8">
        <v>2</v>
      </c>
      <c r="N254" s="7" t="s">
        <v>2633</v>
      </c>
      <c r="O254" s="7" t="s">
        <v>3511</v>
      </c>
      <c r="P254" s="7">
        <v>2022</v>
      </c>
      <c r="Q254" s="7">
        <v>89</v>
      </c>
      <c r="R254" s="7">
        <v>1</v>
      </c>
      <c r="S254" s="7">
        <v>9</v>
      </c>
      <c r="T254" s="7">
        <v>29</v>
      </c>
      <c r="U254" s="7" t="s">
        <v>2527</v>
      </c>
      <c r="V254" s="7" t="s">
        <v>2528</v>
      </c>
      <c r="W254" s="7" t="s">
        <v>2529</v>
      </c>
    </row>
    <row r="255" spans="1:23" ht="20" customHeight="1" x14ac:dyDescent="0.15">
      <c r="A255" s="7">
        <v>252</v>
      </c>
      <c r="B255" s="7">
        <v>1802</v>
      </c>
      <c r="C255" s="7" t="s">
        <v>3916</v>
      </c>
      <c r="D255" s="7" t="s">
        <v>3917</v>
      </c>
      <c r="E255" s="7" t="s">
        <v>3918</v>
      </c>
      <c r="F255" s="7" t="s">
        <v>3919</v>
      </c>
      <c r="G255" s="7" t="s">
        <v>3920</v>
      </c>
      <c r="H255" s="8">
        <v>2022</v>
      </c>
      <c r="I255" s="8" t="s">
        <v>2522</v>
      </c>
      <c r="J255" s="7" t="s">
        <v>2523</v>
      </c>
      <c r="K255" s="7" t="s">
        <v>2535</v>
      </c>
      <c r="L255" s="8" t="s">
        <v>2536</v>
      </c>
      <c r="M255" s="8">
        <v>2</v>
      </c>
      <c r="N255" s="7" t="s">
        <v>2633</v>
      </c>
      <c r="O255" s="7" t="s">
        <v>3921</v>
      </c>
      <c r="P255" s="7">
        <v>2022</v>
      </c>
      <c r="Q255" s="7">
        <v>94</v>
      </c>
      <c r="R255" s="7">
        <v>1</v>
      </c>
      <c r="S255" s="7" t="s">
        <v>2527</v>
      </c>
      <c r="T255" s="7" t="s">
        <v>2527</v>
      </c>
      <c r="U255" s="7" t="str">
        <f>HYPERLINK("http://dx.doi.org/10.1590/0001-3765202220200538","http://dx.doi.org/10.1590/0001-3765202220200538")</f>
        <v>http://dx.doi.org/10.1590/0001-3765202220200538</v>
      </c>
      <c r="V255" s="7" t="s">
        <v>2528</v>
      </c>
      <c r="W255" s="7" t="s">
        <v>2529</v>
      </c>
    </row>
    <row r="256" spans="1:23" ht="20" customHeight="1" x14ac:dyDescent="0.15">
      <c r="A256" s="7">
        <v>253</v>
      </c>
      <c r="B256" s="7">
        <v>1808</v>
      </c>
      <c r="C256" s="7" t="s">
        <v>3922</v>
      </c>
      <c r="D256" s="7" t="s">
        <v>3923</v>
      </c>
      <c r="E256" s="7" t="s">
        <v>3924</v>
      </c>
      <c r="F256" s="7" t="s">
        <v>3925</v>
      </c>
      <c r="G256" s="7" t="s">
        <v>3926</v>
      </c>
      <c r="H256" s="8">
        <v>2022</v>
      </c>
      <c r="I256" s="8" t="s">
        <v>2522</v>
      </c>
      <c r="J256" s="7" t="s">
        <v>2523</v>
      </c>
      <c r="K256" s="7" t="s">
        <v>3271</v>
      </c>
      <c r="L256" s="8" t="s">
        <v>2536</v>
      </c>
      <c r="M256" s="8">
        <v>5</v>
      </c>
      <c r="N256" s="7" t="s">
        <v>3478</v>
      </c>
      <c r="O256" s="7" t="s">
        <v>3927</v>
      </c>
      <c r="P256" s="7">
        <v>2022</v>
      </c>
      <c r="Q256" s="7">
        <v>51</v>
      </c>
      <c r="R256" s="7">
        <v>2</v>
      </c>
      <c r="S256" s="7">
        <v>232</v>
      </c>
      <c r="T256" s="7">
        <v>245</v>
      </c>
      <c r="U256" s="7" t="str">
        <f>HYPERLINK("http://dx.doi.org/10.1111/zsc.12520","http://dx.doi.org/10.1111/zsc.12520")</f>
        <v>http://dx.doi.org/10.1111/zsc.12520</v>
      </c>
      <c r="V256" s="7" t="s">
        <v>2528</v>
      </c>
      <c r="W256" s="7" t="s">
        <v>2529</v>
      </c>
    </row>
    <row r="257" spans="1:23" ht="20" customHeight="1" x14ac:dyDescent="0.15">
      <c r="A257" s="7">
        <v>254</v>
      </c>
      <c r="B257" s="7">
        <v>1811</v>
      </c>
      <c r="C257" s="7" t="s">
        <v>3928</v>
      </c>
      <c r="D257" s="7" t="s">
        <v>3929</v>
      </c>
      <c r="E257" s="7" t="s">
        <v>2527</v>
      </c>
      <c r="F257" s="7" t="s">
        <v>3930</v>
      </c>
      <c r="G257" s="7" t="s">
        <v>3931</v>
      </c>
      <c r="H257" s="8">
        <v>2022</v>
      </c>
      <c r="I257" s="8" t="s">
        <v>2758</v>
      </c>
      <c r="J257" s="7" t="s">
        <v>2523</v>
      </c>
      <c r="O257" s="7" t="s">
        <v>3932</v>
      </c>
      <c r="P257" s="7">
        <v>2022</v>
      </c>
      <c r="Q257" s="7">
        <v>18</v>
      </c>
      <c r="R257" s="7">
        <v>1</v>
      </c>
      <c r="S257" s="7">
        <v>45</v>
      </c>
      <c r="T257" s="7">
        <v>56</v>
      </c>
      <c r="U257" s="7" t="str">
        <f>HYPERLINK("http://dx.doi.org/10.1039/d1mo00254f","http://dx.doi.org/10.1039/d1mo00254f")</f>
        <v>http://dx.doi.org/10.1039/d1mo00254f</v>
      </c>
      <c r="V257" s="7" t="s">
        <v>2528</v>
      </c>
      <c r="W257" s="7" t="s">
        <v>2529</v>
      </c>
    </row>
    <row r="258" spans="1:23" ht="20" customHeight="1" x14ac:dyDescent="0.15">
      <c r="A258" s="7">
        <v>255</v>
      </c>
      <c r="B258" s="7">
        <v>1812</v>
      </c>
      <c r="C258" s="7" t="s">
        <v>3933</v>
      </c>
      <c r="D258" s="7" t="s">
        <v>3934</v>
      </c>
      <c r="E258" s="7" t="s">
        <v>3935</v>
      </c>
      <c r="F258" s="7" t="s">
        <v>2527</v>
      </c>
      <c r="G258" s="7" t="s">
        <v>3936</v>
      </c>
      <c r="H258" s="8">
        <v>2022</v>
      </c>
      <c r="I258" s="8" t="s">
        <v>2522</v>
      </c>
      <c r="J258" s="7" t="s">
        <v>2523</v>
      </c>
      <c r="K258" s="7" t="s">
        <v>2535</v>
      </c>
      <c r="L258" s="8" t="s">
        <v>2536</v>
      </c>
      <c r="M258" s="8">
        <v>1</v>
      </c>
      <c r="N258" s="7" t="s">
        <v>2582</v>
      </c>
      <c r="O258" s="7" t="s">
        <v>2664</v>
      </c>
      <c r="P258" s="7">
        <v>2022</v>
      </c>
      <c r="Q258" s="7">
        <v>87</v>
      </c>
      <c r="R258" s="7" t="s">
        <v>2527</v>
      </c>
      <c r="S258" s="7" t="s">
        <v>2527</v>
      </c>
      <c r="T258" s="7" t="s">
        <v>2527</v>
      </c>
      <c r="U258" s="7" t="str">
        <f>HYPERLINK("http://dx.doi.org/10.1016/j.parint.2021.102491","http://dx.doi.org/10.1016/j.parint.2021.102491")</f>
        <v>http://dx.doi.org/10.1016/j.parint.2021.102491</v>
      </c>
      <c r="V258" s="7" t="s">
        <v>2528</v>
      </c>
      <c r="W258" s="7" t="s">
        <v>2529</v>
      </c>
    </row>
    <row r="259" spans="1:23" ht="20" customHeight="1" x14ac:dyDescent="0.15">
      <c r="A259" s="7">
        <v>256</v>
      </c>
      <c r="B259" s="7">
        <v>1824</v>
      </c>
      <c r="C259" s="7" t="s">
        <v>3937</v>
      </c>
      <c r="D259" s="7" t="s">
        <v>3938</v>
      </c>
      <c r="E259" s="7" t="s">
        <v>3939</v>
      </c>
      <c r="F259" s="7" t="s">
        <v>3940</v>
      </c>
      <c r="G259" s="7" t="s">
        <v>3941</v>
      </c>
      <c r="H259" s="8">
        <v>2022</v>
      </c>
      <c r="I259" s="8" t="s">
        <v>2522</v>
      </c>
      <c r="J259" s="7" t="s">
        <v>2523</v>
      </c>
      <c r="K259" s="7" t="s">
        <v>3769</v>
      </c>
      <c r="L259" s="8" t="s">
        <v>2536</v>
      </c>
      <c r="M259" s="8">
        <v>4</v>
      </c>
      <c r="N259" s="7" t="s">
        <v>2658</v>
      </c>
      <c r="O259" s="7" t="s">
        <v>2664</v>
      </c>
      <c r="P259" s="7">
        <v>2022</v>
      </c>
      <c r="Q259" s="7">
        <v>86</v>
      </c>
      <c r="R259" s="7" t="s">
        <v>2527</v>
      </c>
      <c r="S259" s="7" t="s">
        <v>2527</v>
      </c>
      <c r="T259" s="7" t="s">
        <v>2527</v>
      </c>
      <c r="U259" s="7" t="str">
        <f>HYPERLINK("http://dx.doi.org/10.1016/j.parint.2021.102468","http://dx.doi.org/10.1016/j.parint.2021.102468")</f>
        <v>http://dx.doi.org/10.1016/j.parint.2021.102468</v>
      </c>
      <c r="V259" s="7" t="s">
        <v>2528</v>
      </c>
      <c r="W259" s="7" t="s">
        <v>2529</v>
      </c>
    </row>
    <row r="260" spans="1:23" ht="20" customHeight="1" x14ac:dyDescent="0.15">
      <c r="A260" s="7">
        <v>257</v>
      </c>
      <c r="B260" s="7">
        <v>1825</v>
      </c>
      <c r="C260" s="7" t="s">
        <v>3942</v>
      </c>
      <c r="D260" s="7" t="s">
        <v>3943</v>
      </c>
      <c r="E260" s="7" t="s">
        <v>3944</v>
      </c>
      <c r="F260" s="7" t="s">
        <v>3945</v>
      </c>
      <c r="G260" s="7" t="s">
        <v>3946</v>
      </c>
      <c r="H260" s="8">
        <v>2022</v>
      </c>
      <c r="I260" s="8" t="s">
        <v>2522</v>
      </c>
      <c r="J260" s="7" t="s">
        <v>2523</v>
      </c>
      <c r="K260" s="7" t="s">
        <v>2535</v>
      </c>
      <c r="L260" s="8" t="s">
        <v>2536</v>
      </c>
      <c r="M260" s="8">
        <v>2</v>
      </c>
      <c r="N260" s="7" t="s">
        <v>2600</v>
      </c>
      <c r="O260" s="7" t="s">
        <v>3947</v>
      </c>
      <c r="P260" s="7">
        <v>2022</v>
      </c>
      <c r="Q260" s="7">
        <v>53</v>
      </c>
      <c r="R260" s="7">
        <v>1</v>
      </c>
      <c r="S260" s="7">
        <v>199</v>
      </c>
      <c r="T260" s="7">
        <v>207</v>
      </c>
      <c r="U260" s="7" t="str">
        <f>HYPERLINK("http://dx.doi.org/10.1111/are.15565","http://dx.doi.org/10.1111/are.15565")</f>
        <v>http://dx.doi.org/10.1111/are.15565</v>
      </c>
      <c r="V260" s="7" t="s">
        <v>2528</v>
      </c>
      <c r="W260" s="7" t="s">
        <v>2529</v>
      </c>
    </row>
    <row r="261" spans="1:23" ht="20" customHeight="1" x14ac:dyDescent="0.15">
      <c r="A261" s="7">
        <v>258</v>
      </c>
      <c r="B261" s="7">
        <v>3250</v>
      </c>
      <c r="C261" s="7" t="s">
        <v>3948</v>
      </c>
      <c r="D261" s="7" t="s">
        <v>3949</v>
      </c>
      <c r="E261" s="7" t="s">
        <v>2527</v>
      </c>
      <c r="F261" s="7" t="s">
        <v>3950</v>
      </c>
      <c r="G261" s="7" t="s">
        <v>3951</v>
      </c>
      <c r="H261" s="8">
        <v>2022</v>
      </c>
      <c r="I261" s="8" t="s">
        <v>2522</v>
      </c>
      <c r="J261" s="7" t="s">
        <v>2523</v>
      </c>
      <c r="K261" s="7" t="s">
        <v>3118</v>
      </c>
      <c r="L261" s="8" t="s">
        <v>2536</v>
      </c>
      <c r="M261" s="8">
        <v>3</v>
      </c>
      <c r="N261" s="7" t="s">
        <v>3952</v>
      </c>
      <c r="O261" s="7" t="s">
        <v>2998</v>
      </c>
      <c r="P261" s="7">
        <v>2022</v>
      </c>
      <c r="Q261" s="7">
        <v>16</v>
      </c>
      <c r="R261" s="7">
        <v>12</v>
      </c>
      <c r="S261" s="7" t="s">
        <v>2527</v>
      </c>
      <c r="T261" s="7" t="s">
        <v>2527</v>
      </c>
      <c r="U261" s="7" t="str">
        <f>HYPERLINK("http://dx.doi.org/10.1371/journal.pntd.0011000","http://dx.doi.org/10.1371/journal.pntd.0011000")</f>
        <v>http://dx.doi.org/10.1371/journal.pntd.0011000</v>
      </c>
      <c r="V261" s="7" t="s">
        <v>2528</v>
      </c>
      <c r="W261" s="7" t="s">
        <v>2529</v>
      </c>
    </row>
    <row r="262" spans="1:23" ht="20" customHeight="1" x14ac:dyDescent="0.15">
      <c r="A262" s="7">
        <v>259</v>
      </c>
      <c r="B262" s="7">
        <v>3266</v>
      </c>
      <c r="C262" s="7" t="s">
        <v>3953</v>
      </c>
      <c r="D262" s="7" t="s">
        <v>3954</v>
      </c>
      <c r="E262" s="7" t="s">
        <v>3955</v>
      </c>
      <c r="F262" s="7" t="s">
        <v>3956</v>
      </c>
      <c r="G262" s="7" t="s">
        <v>3957</v>
      </c>
      <c r="H262" s="8">
        <v>2022</v>
      </c>
      <c r="I262" s="8" t="s">
        <v>2758</v>
      </c>
      <c r="J262" s="7" t="s">
        <v>2523</v>
      </c>
      <c r="O262" s="7" t="s">
        <v>3958</v>
      </c>
      <c r="P262" s="7">
        <v>2022</v>
      </c>
      <c r="Q262" s="7">
        <v>15</v>
      </c>
      <c r="R262" s="7" t="s">
        <v>3959</v>
      </c>
      <c r="S262" s="7">
        <v>329</v>
      </c>
      <c r="T262" s="7">
        <v>353</v>
      </c>
      <c r="U262" s="7" t="str">
        <f>HYPERLINK("http://dx.doi.org/10.1080/17550874.2022.2130018","http://dx.doi.org/10.1080/17550874.2022.2130018")</f>
        <v>http://dx.doi.org/10.1080/17550874.2022.2130018</v>
      </c>
      <c r="V262" s="7" t="s">
        <v>2528</v>
      </c>
      <c r="W262" s="7" t="s">
        <v>2529</v>
      </c>
    </row>
    <row r="263" spans="1:23" ht="20" customHeight="1" x14ac:dyDescent="0.15">
      <c r="A263" s="7">
        <v>260</v>
      </c>
      <c r="B263" s="7">
        <v>3276</v>
      </c>
      <c r="C263" s="7" t="s">
        <v>3960</v>
      </c>
      <c r="D263" s="7" t="s">
        <v>3961</v>
      </c>
      <c r="E263" s="7" t="s">
        <v>3962</v>
      </c>
      <c r="F263" s="7" t="s">
        <v>3963</v>
      </c>
      <c r="G263" s="7" t="s">
        <v>3964</v>
      </c>
      <c r="H263" s="8">
        <v>2022</v>
      </c>
      <c r="I263" s="8" t="s">
        <v>2758</v>
      </c>
      <c r="J263" s="7" t="s">
        <v>2523</v>
      </c>
      <c r="O263" s="7" t="s">
        <v>3965</v>
      </c>
      <c r="P263" s="7">
        <v>2022</v>
      </c>
      <c r="Q263" s="7">
        <v>65</v>
      </c>
      <c r="R263" s="7">
        <v>6</v>
      </c>
      <c r="S263" s="7">
        <v>433</v>
      </c>
      <c r="T263" s="7">
        <v>442</v>
      </c>
      <c r="U263" s="7" t="str">
        <f>HYPERLINK("http://dx.doi.org/10.1515/bot-2022-0039","http://dx.doi.org/10.1515/bot-2022-0039")</f>
        <v>http://dx.doi.org/10.1515/bot-2022-0039</v>
      </c>
      <c r="V263" s="7" t="s">
        <v>2528</v>
      </c>
      <c r="W263" s="7" t="s">
        <v>2529</v>
      </c>
    </row>
    <row r="264" spans="1:23" ht="20" customHeight="1" x14ac:dyDescent="0.15">
      <c r="A264" s="7">
        <v>261</v>
      </c>
      <c r="B264" s="7">
        <v>3281</v>
      </c>
      <c r="C264" s="7" t="s">
        <v>3966</v>
      </c>
      <c r="D264" s="7" t="s">
        <v>3967</v>
      </c>
      <c r="E264" s="7" t="s">
        <v>3968</v>
      </c>
      <c r="F264" s="7" t="s">
        <v>3969</v>
      </c>
      <c r="G264" s="7" t="s">
        <v>3970</v>
      </c>
      <c r="H264" s="8">
        <v>2022</v>
      </c>
      <c r="I264" s="8" t="s">
        <v>2522</v>
      </c>
      <c r="J264" s="7" t="s">
        <v>2523</v>
      </c>
      <c r="K264" s="7" t="s">
        <v>2535</v>
      </c>
      <c r="L264" s="8" t="s">
        <v>2536</v>
      </c>
      <c r="M264" s="8">
        <v>1</v>
      </c>
      <c r="N264" s="7" t="s">
        <v>2582</v>
      </c>
      <c r="O264" s="7" t="s">
        <v>2652</v>
      </c>
      <c r="P264" s="7">
        <v>2022</v>
      </c>
      <c r="Q264" s="7">
        <v>96</v>
      </c>
      <c r="R264" s="7" t="s">
        <v>2527</v>
      </c>
      <c r="S264" s="7" t="s">
        <v>2527</v>
      </c>
      <c r="T264" s="7" t="s">
        <v>2527</v>
      </c>
      <c r="U264" s="7" t="str">
        <f>HYPERLINK("http://dx.doi.org/10.1017/S0022149X22000694","http://dx.doi.org/10.1017/S0022149X22000694")</f>
        <v>http://dx.doi.org/10.1017/S0022149X22000694</v>
      </c>
      <c r="V264" s="7" t="s">
        <v>2528</v>
      </c>
      <c r="W264" s="7" t="s">
        <v>2529</v>
      </c>
    </row>
    <row r="265" spans="1:23" ht="20" customHeight="1" x14ac:dyDescent="0.15">
      <c r="A265" s="7">
        <v>262</v>
      </c>
      <c r="B265" s="7">
        <v>3287</v>
      </c>
      <c r="C265" s="7" t="s">
        <v>3971</v>
      </c>
      <c r="D265" s="7" t="s">
        <v>3972</v>
      </c>
      <c r="E265" s="7" t="s">
        <v>3973</v>
      </c>
      <c r="F265" s="7" t="s">
        <v>3974</v>
      </c>
      <c r="G265" s="7" t="s">
        <v>3975</v>
      </c>
      <c r="H265" s="8">
        <v>2022</v>
      </c>
      <c r="I265" s="8" t="s">
        <v>2758</v>
      </c>
      <c r="J265" s="7" t="s">
        <v>2523</v>
      </c>
      <c r="O265" s="7" t="s">
        <v>3976</v>
      </c>
      <c r="P265" s="7">
        <v>2022</v>
      </c>
      <c r="Q265" s="7">
        <v>44</v>
      </c>
      <c r="R265" s="7" t="s">
        <v>2527</v>
      </c>
      <c r="S265" s="7">
        <v>355</v>
      </c>
      <c r="T265" s="7">
        <v>372</v>
      </c>
      <c r="U265" s="7" t="s">
        <v>2527</v>
      </c>
      <c r="V265" s="7" t="s">
        <v>2528</v>
      </c>
      <c r="W265" s="7" t="s">
        <v>2529</v>
      </c>
    </row>
    <row r="266" spans="1:23" ht="20" customHeight="1" x14ac:dyDescent="0.15">
      <c r="A266" s="7">
        <v>263</v>
      </c>
      <c r="B266" s="7">
        <v>3293</v>
      </c>
      <c r="C266" s="7" t="s">
        <v>3977</v>
      </c>
      <c r="D266" s="7" t="s">
        <v>3978</v>
      </c>
      <c r="E266" s="7" t="s">
        <v>3979</v>
      </c>
      <c r="F266" s="7" t="s">
        <v>3980</v>
      </c>
      <c r="G266" s="7" t="s">
        <v>3981</v>
      </c>
      <c r="H266" s="8">
        <v>2022</v>
      </c>
      <c r="I266" s="8" t="s">
        <v>2522</v>
      </c>
      <c r="J266" s="7" t="s">
        <v>2523</v>
      </c>
      <c r="K266" s="7" t="s">
        <v>3982</v>
      </c>
      <c r="L266" s="8" t="s">
        <v>2536</v>
      </c>
      <c r="M266" s="8">
        <v>1</v>
      </c>
      <c r="N266" s="7" t="s">
        <v>2954</v>
      </c>
      <c r="O266" s="7" t="s">
        <v>3983</v>
      </c>
      <c r="P266" s="7">
        <v>2022</v>
      </c>
      <c r="Q266" s="7">
        <v>697</v>
      </c>
      <c r="R266" s="7" t="s">
        <v>2527</v>
      </c>
      <c r="S266" s="7">
        <v>67</v>
      </c>
      <c r="T266" s="7">
        <v>80</v>
      </c>
      <c r="U266" s="7" t="str">
        <f>HYPERLINK("http://dx.doi.org/10.3354/meps14143","http://dx.doi.org/10.3354/meps14143")</f>
        <v>http://dx.doi.org/10.3354/meps14143</v>
      </c>
      <c r="V266" s="7" t="s">
        <v>2528</v>
      </c>
      <c r="W266" s="7" t="s">
        <v>2529</v>
      </c>
    </row>
    <row r="267" spans="1:23" ht="20" customHeight="1" x14ac:dyDescent="0.15">
      <c r="A267" s="7">
        <v>264</v>
      </c>
      <c r="B267" s="7">
        <v>3298</v>
      </c>
      <c r="C267" s="7" t="s">
        <v>3984</v>
      </c>
      <c r="D267" s="7" t="s">
        <v>3985</v>
      </c>
      <c r="E267" s="7" t="s">
        <v>3986</v>
      </c>
      <c r="F267" s="7" t="s">
        <v>3987</v>
      </c>
      <c r="G267" s="7" t="s">
        <v>3988</v>
      </c>
      <c r="H267" s="8">
        <v>2022</v>
      </c>
      <c r="I267" s="8" t="s">
        <v>2522</v>
      </c>
      <c r="J267" s="7" t="s">
        <v>2523</v>
      </c>
      <c r="K267" s="7" t="s">
        <v>3118</v>
      </c>
      <c r="L267" s="8" t="s">
        <v>2536</v>
      </c>
      <c r="M267" s="8">
        <v>3</v>
      </c>
      <c r="N267" s="7" t="s">
        <v>3989</v>
      </c>
      <c r="O267" s="7" t="s">
        <v>3201</v>
      </c>
      <c r="P267" s="7">
        <v>2022</v>
      </c>
      <c r="Q267" s="7">
        <v>104</v>
      </c>
      <c r="R267" s="7" t="s">
        <v>2527</v>
      </c>
      <c r="S267" s="7" t="s">
        <v>2527</v>
      </c>
      <c r="T267" s="7" t="s">
        <v>2527</v>
      </c>
      <c r="U267" s="7" t="str">
        <f>HYPERLINK("http://dx.doi.org/10.1016/j.meegid.2022.105359","http://dx.doi.org/10.1016/j.meegid.2022.105359")</f>
        <v>http://dx.doi.org/10.1016/j.meegid.2022.105359</v>
      </c>
      <c r="V267" s="7" t="s">
        <v>2528</v>
      </c>
      <c r="W267" s="7" t="s">
        <v>2529</v>
      </c>
    </row>
    <row r="268" spans="1:23" ht="20" customHeight="1" x14ac:dyDescent="0.15">
      <c r="A268" s="7">
        <v>265</v>
      </c>
      <c r="B268" s="7">
        <v>3300</v>
      </c>
      <c r="C268" s="7" t="s">
        <v>3990</v>
      </c>
      <c r="D268" s="7" t="s">
        <v>3991</v>
      </c>
      <c r="E268" s="7" t="s">
        <v>3992</v>
      </c>
      <c r="F268" s="7" t="s">
        <v>3993</v>
      </c>
      <c r="G268" s="7" t="s">
        <v>3994</v>
      </c>
      <c r="H268" s="8">
        <v>2022</v>
      </c>
      <c r="I268" s="8" t="s">
        <v>2758</v>
      </c>
      <c r="J268" s="7" t="s">
        <v>2523</v>
      </c>
      <c r="O268" s="7" t="s">
        <v>2570</v>
      </c>
      <c r="P268" s="7">
        <v>2022</v>
      </c>
      <c r="Q268" s="7">
        <v>31</v>
      </c>
      <c r="R268" s="7">
        <v>21</v>
      </c>
      <c r="S268" s="7">
        <v>5608</v>
      </c>
      <c r="T268" s="7">
        <v>5617</v>
      </c>
      <c r="U268" s="7" t="str">
        <f>HYPERLINK("http://dx.doi.org/10.1111/mec.16671","http://dx.doi.org/10.1111/mec.16671")</f>
        <v>http://dx.doi.org/10.1111/mec.16671</v>
      </c>
      <c r="V268" s="7" t="s">
        <v>2528</v>
      </c>
      <c r="W268" s="7" t="s">
        <v>2529</v>
      </c>
    </row>
    <row r="269" spans="1:23" ht="20" customHeight="1" x14ac:dyDescent="0.15">
      <c r="A269" s="7">
        <v>266</v>
      </c>
      <c r="B269" s="7">
        <v>3320</v>
      </c>
      <c r="C269" s="7" t="s">
        <v>3995</v>
      </c>
      <c r="D269" s="7" t="s">
        <v>3996</v>
      </c>
      <c r="E269" s="7" t="s">
        <v>2527</v>
      </c>
      <c r="F269" s="7" t="s">
        <v>3997</v>
      </c>
      <c r="G269" s="7" t="s">
        <v>3998</v>
      </c>
      <c r="H269" s="8">
        <v>2022</v>
      </c>
      <c r="I269" s="8" t="s">
        <v>2522</v>
      </c>
      <c r="J269" s="7" t="s">
        <v>2523</v>
      </c>
      <c r="K269" s="7" t="s">
        <v>3271</v>
      </c>
      <c r="L269" s="8" t="s">
        <v>2536</v>
      </c>
      <c r="M269" s="8">
        <v>3</v>
      </c>
      <c r="N269" s="7" t="s">
        <v>2641</v>
      </c>
      <c r="O269" s="7" t="s">
        <v>2634</v>
      </c>
      <c r="P269" s="7">
        <v>2022</v>
      </c>
      <c r="Q269" s="7">
        <v>99</v>
      </c>
      <c r="R269" s="7">
        <v>5</v>
      </c>
      <c r="S269" s="7">
        <v>637</v>
      </c>
      <c r="T269" s="7">
        <v>646</v>
      </c>
      <c r="U269" s="7" t="str">
        <f>HYPERLINK("http://dx.doi.org/10.1007/s11230-022-10052-6","http://dx.doi.org/10.1007/s11230-022-10052-6")</f>
        <v>http://dx.doi.org/10.1007/s11230-022-10052-6</v>
      </c>
      <c r="V269" s="7" t="s">
        <v>2528</v>
      </c>
      <c r="W269" s="7" t="s">
        <v>2529</v>
      </c>
    </row>
    <row r="270" spans="1:23" ht="20" customHeight="1" x14ac:dyDescent="0.15">
      <c r="A270" s="7">
        <v>267</v>
      </c>
      <c r="B270" s="7">
        <v>3329</v>
      </c>
      <c r="C270" s="7" t="s">
        <v>3999</v>
      </c>
      <c r="D270" s="7" t="s">
        <v>4000</v>
      </c>
      <c r="E270" s="7" t="s">
        <v>4001</v>
      </c>
      <c r="F270" s="7" t="s">
        <v>4002</v>
      </c>
      <c r="G270" s="7" t="s">
        <v>4003</v>
      </c>
      <c r="H270" s="8">
        <v>2022</v>
      </c>
      <c r="I270" s="8" t="s">
        <v>2522</v>
      </c>
      <c r="J270" s="7" t="s">
        <v>2523</v>
      </c>
      <c r="K270" s="7" t="s">
        <v>4004</v>
      </c>
      <c r="L270" s="8" t="s">
        <v>4005</v>
      </c>
      <c r="M270" s="8">
        <v>1</v>
      </c>
      <c r="N270" s="7" t="s">
        <v>2954</v>
      </c>
      <c r="O270" s="7" t="s">
        <v>2710</v>
      </c>
      <c r="P270" s="7">
        <v>2022</v>
      </c>
      <c r="Q270" s="7">
        <v>45</v>
      </c>
      <c r="R270" s="7">
        <v>6</v>
      </c>
      <c r="S270" s="7">
        <v>1105</v>
      </c>
      <c r="T270" s="7">
        <v>1118</v>
      </c>
      <c r="U270" s="7" t="str">
        <f>HYPERLINK("http://dx.doi.org/10.1007/s00300-022-03060-1","http://dx.doi.org/10.1007/s00300-022-03060-1")</f>
        <v>http://dx.doi.org/10.1007/s00300-022-03060-1</v>
      </c>
      <c r="V270" s="7" t="s">
        <v>2528</v>
      </c>
      <c r="W270" s="7" t="s">
        <v>2529</v>
      </c>
    </row>
    <row r="271" spans="1:23" ht="20" customHeight="1" x14ac:dyDescent="0.15">
      <c r="A271" s="7">
        <v>268</v>
      </c>
      <c r="B271" s="7">
        <v>3336</v>
      </c>
      <c r="C271" s="7" t="s">
        <v>4006</v>
      </c>
      <c r="D271" s="7" t="s">
        <v>4007</v>
      </c>
      <c r="E271" s="7" t="s">
        <v>4008</v>
      </c>
      <c r="F271" s="7" t="s">
        <v>4009</v>
      </c>
      <c r="G271" s="7" t="s">
        <v>4010</v>
      </c>
      <c r="H271" s="8">
        <v>2022</v>
      </c>
      <c r="I271" s="8" t="s">
        <v>2522</v>
      </c>
      <c r="J271" s="7" t="s">
        <v>2523</v>
      </c>
      <c r="K271" s="7" t="s">
        <v>2535</v>
      </c>
      <c r="L271" s="8" t="s">
        <v>2536</v>
      </c>
      <c r="M271" s="8">
        <v>2</v>
      </c>
      <c r="N271" s="7" t="s">
        <v>2807</v>
      </c>
      <c r="O271" s="7" t="s">
        <v>2664</v>
      </c>
      <c r="P271" s="7">
        <v>2022</v>
      </c>
      <c r="Q271" s="7">
        <v>90</v>
      </c>
      <c r="R271" s="7" t="s">
        <v>2527</v>
      </c>
      <c r="S271" s="7" t="s">
        <v>2527</v>
      </c>
      <c r="T271" s="7" t="s">
        <v>2527</v>
      </c>
      <c r="U271" s="7" t="str">
        <f>HYPERLINK("http://dx.doi.org/10.1016/j.parint.2022.102607","http://dx.doi.org/10.1016/j.parint.2022.102607")</f>
        <v>http://dx.doi.org/10.1016/j.parint.2022.102607</v>
      </c>
      <c r="V271" s="7" t="s">
        <v>2528</v>
      </c>
      <c r="W271" s="7" t="s">
        <v>2529</v>
      </c>
    </row>
    <row r="272" spans="1:23" ht="20" customHeight="1" x14ac:dyDescent="0.15">
      <c r="A272" s="7">
        <v>269</v>
      </c>
      <c r="B272" s="7">
        <v>3350</v>
      </c>
      <c r="C272" s="7" t="s">
        <v>3146</v>
      </c>
      <c r="D272" s="7" t="s">
        <v>4011</v>
      </c>
      <c r="E272" s="7" t="s">
        <v>4012</v>
      </c>
      <c r="F272" s="7" t="s">
        <v>4013</v>
      </c>
      <c r="G272" s="7" t="s">
        <v>4014</v>
      </c>
      <c r="H272" s="8">
        <v>2022</v>
      </c>
      <c r="I272" s="8" t="s">
        <v>2758</v>
      </c>
      <c r="J272" s="7" t="s">
        <v>2523</v>
      </c>
      <c r="O272" s="7" t="s">
        <v>4015</v>
      </c>
      <c r="P272" s="7">
        <v>2022</v>
      </c>
      <c r="Q272" s="7">
        <v>299</v>
      </c>
      <c r="R272" s="7" t="s">
        <v>2527</v>
      </c>
      <c r="S272" s="7">
        <v>31</v>
      </c>
      <c r="T272" s="7">
        <v>37</v>
      </c>
      <c r="U272" s="7" t="str">
        <f>HYPERLINK("http://dx.doi.org/10.1016/j.jcz.2022.05.006","http://dx.doi.org/10.1016/j.jcz.2022.05.006")</f>
        <v>http://dx.doi.org/10.1016/j.jcz.2022.05.006</v>
      </c>
      <c r="V272" s="7" t="s">
        <v>2528</v>
      </c>
      <c r="W272" s="7" t="s">
        <v>2529</v>
      </c>
    </row>
    <row r="273" spans="1:23" ht="20" customHeight="1" x14ac:dyDescent="0.15">
      <c r="A273" s="7">
        <v>270</v>
      </c>
      <c r="B273" s="7">
        <v>3352</v>
      </c>
      <c r="C273" s="7" t="s">
        <v>4016</v>
      </c>
      <c r="D273" s="7" t="s">
        <v>4017</v>
      </c>
      <c r="E273" s="7" t="s">
        <v>4018</v>
      </c>
      <c r="F273" s="7" t="s">
        <v>2527</v>
      </c>
      <c r="G273" s="7" t="s">
        <v>4019</v>
      </c>
      <c r="H273" s="8">
        <v>2022</v>
      </c>
      <c r="I273" s="8" t="s">
        <v>2522</v>
      </c>
      <c r="J273" s="7" t="s">
        <v>2523</v>
      </c>
      <c r="K273" s="7" t="s">
        <v>2535</v>
      </c>
      <c r="L273" s="8" t="s">
        <v>2536</v>
      </c>
      <c r="M273" s="8">
        <v>1</v>
      </c>
      <c r="N273" s="7" t="s">
        <v>2621</v>
      </c>
      <c r="O273" s="7" t="s">
        <v>4020</v>
      </c>
      <c r="P273" s="7">
        <v>2022</v>
      </c>
      <c r="Q273" s="7">
        <v>45</v>
      </c>
      <c r="R273" s="7">
        <v>8</v>
      </c>
      <c r="S273" s="7">
        <v>1165</v>
      </c>
      <c r="T273" s="7">
        <v>1171</v>
      </c>
      <c r="U273" s="7" t="str">
        <f>HYPERLINK("http://dx.doi.org/10.1111/jfd.13651","http://dx.doi.org/10.1111/jfd.13651")</f>
        <v>http://dx.doi.org/10.1111/jfd.13651</v>
      </c>
      <c r="V273" s="7" t="s">
        <v>2528</v>
      </c>
      <c r="W273" s="7" t="s">
        <v>2529</v>
      </c>
    </row>
    <row r="274" spans="1:23" ht="20" customHeight="1" x14ac:dyDescent="0.15">
      <c r="A274" s="7">
        <v>271</v>
      </c>
      <c r="B274" s="7">
        <v>3369</v>
      </c>
      <c r="C274" s="7" t="s">
        <v>4021</v>
      </c>
      <c r="D274" s="7" t="s">
        <v>4022</v>
      </c>
      <c r="E274" s="7" t="s">
        <v>4023</v>
      </c>
      <c r="F274" s="7" t="s">
        <v>4024</v>
      </c>
      <c r="G274" s="7" t="s">
        <v>4025</v>
      </c>
      <c r="H274" s="8">
        <v>2022</v>
      </c>
      <c r="I274" s="8" t="s">
        <v>2522</v>
      </c>
      <c r="J274" s="7" t="s">
        <v>2523</v>
      </c>
      <c r="K274" s="7" t="s">
        <v>2535</v>
      </c>
      <c r="L274" s="8" t="s">
        <v>2536</v>
      </c>
      <c r="M274" s="8">
        <v>1</v>
      </c>
      <c r="N274" s="7" t="s">
        <v>2621</v>
      </c>
      <c r="O274" s="7" t="s">
        <v>2664</v>
      </c>
      <c r="P274" s="7">
        <v>2022</v>
      </c>
      <c r="Q274" s="7">
        <v>87</v>
      </c>
      <c r="R274" s="7" t="s">
        <v>2527</v>
      </c>
      <c r="S274" s="7" t="s">
        <v>2527</v>
      </c>
      <c r="T274" s="7" t="s">
        <v>2527</v>
      </c>
      <c r="U274" s="7" t="str">
        <f>HYPERLINK("http://dx.doi.org/10.1016/j.parint.2021.102534","http://dx.doi.org/10.1016/j.parint.2021.102534")</f>
        <v>http://dx.doi.org/10.1016/j.parint.2021.102534</v>
      </c>
      <c r="V274" s="7" t="s">
        <v>2528</v>
      </c>
      <c r="W274" s="7" t="s">
        <v>2529</v>
      </c>
    </row>
    <row r="275" spans="1:23" ht="20" customHeight="1" x14ac:dyDescent="0.15">
      <c r="A275" s="7">
        <v>272</v>
      </c>
      <c r="B275" s="7">
        <v>3373</v>
      </c>
      <c r="C275" s="7" t="s">
        <v>4026</v>
      </c>
      <c r="D275" s="7" t="s">
        <v>4027</v>
      </c>
      <c r="E275" s="7" t="s">
        <v>4028</v>
      </c>
      <c r="F275" s="7" t="s">
        <v>4029</v>
      </c>
      <c r="G275" s="7" t="s">
        <v>4030</v>
      </c>
      <c r="H275" s="8">
        <v>2022</v>
      </c>
      <c r="I275" s="8" t="s">
        <v>2758</v>
      </c>
      <c r="J275" s="7" t="s">
        <v>2523</v>
      </c>
      <c r="O275" s="7" t="s">
        <v>2716</v>
      </c>
      <c r="P275" s="7">
        <v>2022</v>
      </c>
      <c r="Q275" s="7">
        <v>52</v>
      </c>
      <c r="R275" s="7">
        <v>5</v>
      </c>
      <c r="S275" s="7">
        <v>265</v>
      </c>
      <c r="T275" s="7">
        <v>274</v>
      </c>
      <c r="U275" s="7" t="str">
        <f>HYPERLINK("http://dx.doi.org/10.1016/j.ijpara.2021.11.006","http://dx.doi.org/10.1016/j.ijpara.2021.11.006")</f>
        <v>http://dx.doi.org/10.1016/j.ijpara.2021.11.006</v>
      </c>
      <c r="V275" s="7" t="s">
        <v>2528</v>
      </c>
      <c r="W275" s="7" t="s">
        <v>2529</v>
      </c>
    </row>
    <row r="276" spans="1:23" ht="20" customHeight="1" x14ac:dyDescent="0.15">
      <c r="A276" s="7">
        <v>273</v>
      </c>
      <c r="B276" s="7">
        <v>3376</v>
      </c>
      <c r="C276" s="7" t="s">
        <v>4031</v>
      </c>
      <c r="D276" s="7" t="s">
        <v>4032</v>
      </c>
      <c r="E276" s="7" t="s">
        <v>4033</v>
      </c>
      <c r="F276" s="7" t="s">
        <v>2992</v>
      </c>
      <c r="G276" s="7" t="s">
        <v>4034</v>
      </c>
      <c r="H276" s="8">
        <v>2022</v>
      </c>
      <c r="I276" s="8" t="s">
        <v>2522</v>
      </c>
      <c r="J276" s="7" t="s">
        <v>2523</v>
      </c>
      <c r="K276" s="7" t="s">
        <v>4035</v>
      </c>
      <c r="L276" s="8" t="s">
        <v>2536</v>
      </c>
      <c r="M276" s="8">
        <v>2</v>
      </c>
      <c r="N276" s="7" t="s">
        <v>2807</v>
      </c>
      <c r="O276" s="7" t="s">
        <v>2795</v>
      </c>
      <c r="P276" s="7">
        <v>2022</v>
      </c>
      <c r="Q276" s="7">
        <v>20</v>
      </c>
      <c r="R276" s="7">
        <v>1</v>
      </c>
      <c r="S276" s="7" t="s">
        <v>2527</v>
      </c>
      <c r="T276" s="7" t="s">
        <v>2527</v>
      </c>
      <c r="U276" s="7" t="str">
        <f>HYPERLINK("http://dx.doi.org/10.1080/14772000.2022.2051212","http://dx.doi.org/10.1080/14772000.2022.2051212")</f>
        <v>http://dx.doi.org/10.1080/14772000.2022.2051212</v>
      </c>
      <c r="V276" s="7" t="s">
        <v>2528</v>
      </c>
      <c r="W276" s="7" t="s">
        <v>2529</v>
      </c>
    </row>
    <row r="277" spans="1:23" ht="20" customHeight="1" x14ac:dyDescent="0.15">
      <c r="A277" s="7">
        <v>274</v>
      </c>
      <c r="B277" s="7">
        <v>3381</v>
      </c>
      <c r="C277" s="7" t="s">
        <v>4036</v>
      </c>
      <c r="D277" s="7" t="s">
        <v>4037</v>
      </c>
      <c r="E277" s="7" t="s">
        <v>4038</v>
      </c>
      <c r="F277" s="7" t="s">
        <v>4039</v>
      </c>
      <c r="G277" s="7" t="s">
        <v>4040</v>
      </c>
      <c r="H277" s="8">
        <v>2022</v>
      </c>
      <c r="I277" s="8" t="s">
        <v>2522</v>
      </c>
      <c r="J277" s="7" t="s">
        <v>2523</v>
      </c>
      <c r="K277" s="7" t="s">
        <v>2535</v>
      </c>
      <c r="L277" s="8" t="s">
        <v>2536</v>
      </c>
      <c r="M277" s="8">
        <v>4</v>
      </c>
      <c r="N277" s="7" t="s">
        <v>2658</v>
      </c>
      <c r="O277" s="7" t="s">
        <v>2583</v>
      </c>
      <c r="P277" s="7">
        <v>2022</v>
      </c>
      <c r="Q277" s="7">
        <v>149</v>
      </c>
      <c r="R277" s="7">
        <v>3</v>
      </c>
      <c r="S277" s="7">
        <v>380</v>
      </c>
      <c r="T277" s="7">
        <v>395</v>
      </c>
      <c r="U277" s="7" t="str">
        <f>HYPERLINK("http://dx.doi.org/10.1017/S0031182021001943","http://dx.doi.org/10.1017/S0031182021001943")</f>
        <v>http://dx.doi.org/10.1017/S0031182021001943</v>
      </c>
      <c r="V277" s="7" t="s">
        <v>2528</v>
      </c>
      <c r="W277" s="7" t="s">
        <v>2529</v>
      </c>
    </row>
    <row r="278" spans="1:23" ht="20" customHeight="1" x14ac:dyDescent="0.15">
      <c r="A278" s="7">
        <v>275</v>
      </c>
      <c r="B278" s="7">
        <v>3384</v>
      </c>
      <c r="C278" s="7" t="s">
        <v>4041</v>
      </c>
      <c r="D278" s="7" t="s">
        <v>4042</v>
      </c>
      <c r="E278" s="7" t="s">
        <v>4043</v>
      </c>
      <c r="F278" s="7" t="s">
        <v>2527</v>
      </c>
      <c r="G278" s="7" t="s">
        <v>4044</v>
      </c>
      <c r="H278" s="8">
        <v>2022</v>
      </c>
      <c r="I278" s="8" t="s">
        <v>2522</v>
      </c>
      <c r="J278" s="7" t="s">
        <v>2523</v>
      </c>
      <c r="K278" s="7" t="s">
        <v>4045</v>
      </c>
      <c r="L278" s="8" t="s">
        <v>2536</v>
      </c>
      <c r="M278" s="8">
        <v>1</v>
      </c>
      <c r="N278" s="7" t="s">
        <v>2582</v>
      </c>
      <c r="O278" s="7" t="s">
        <v>2664</v>
      </c>
      <c r="P278" s="7">
        <v>2022</v>
      </c>
      <c r="Q278" s="7">
        <v>88</v>
      </c>
      <c r="R278" s="7" t="s">
        <v>2527</v>
      </c>
      <c r="S278" s="7" t="s">
        <v>2527</v>
      </c>
      <c r="T278" s="7" t="s">
        <v>2527</v>
      </c>
      <c r="U278" s="7" t="str">
        <f>HYPERLINK("http://dx.doi.org/10.1016/j.parint.2022.102559","http://dx.doi.org/10.1016/j.parint.2022.102559")</f>
        <v>http://dx.doi.org/10.1016/j.parint.2022.102559</v>
      </c>
      <c r="V278" s="7" t="s">
        <v>2528</v>
      </c>
      <c r="W278" s="7" t="s">
        <v>2529</v>
      </c>
    </row>
    <row r="279" spans="1:23" ht="20" customHeight="1" x14ac:dyDescent="0.15">
      <c r="A279" s="7">
        <v>276</v>
      </c>
      <c r="B279" s="7">
        <v>3390</v>
      </c>
      <c r="C279" s="7" t="s">
        <v>4046</v>
      </c>
      <c r="D279" s="7" t="s">
        <v>4047</v>
      </c>
      <c r="E279" s="7" t="s">
        <v>4048</v>
      </c>
      <c r="F279" s="7" t="s">
        <v>4049</v>
      </c>
      <c r="G279" s="7" t="s">
        <v>4050</v>
      </c>
      <c r="H279" s="8">
        <v>2022</v>
      </c>
      <c r="I279" s="8" t="s">
        <v>2522</v>
      </c>
      <c r="J279" s="7" t="s">
        <v>2523</v>
      </c>
      <c r="K279" s="7" t="s">
        <v>2535</v>
      </c>
      <c r="L279" s="8" t="s">
        <v>2536</v>
      </c>
      <c r="M279" s="8">
        <v>3</v>
      </c>
      <c r="N279" s="7" t="s">
        <v>2641</v>
      </c>
      <c r="O279" s="7" t="s">
        <v>3747</v>
      </c>
      <c r="P279" s="7">
        <v>2022</v>
      </c>
      <c r="Q279" s="7">
        <v>48</v>
      </c>
      <c r="R279" s="7">
        <v>1</v>
      </c>
      <c r="S279" s="7">
        <v>48</v>
      </c>
      <c r="T279" s="7">
        <v>54</v>
      </c>
      <c r="U279" s="7" t="str">
        <f>HYPERLINK("http://dx.doi.org/10.1134/S1063074022010035","http://dx.doi.org/10.1134/S1063074022010035")</f>
        <v>http://dx.doi.org/10.1134/S1063074022010035</v>
      </c>
      <c r="V279" s="7" t="s">
        <v>2528</v>
      </c>
      <c r="W279" s="7" t="s">
        <v>2529</v>
      </c>
    </row>
    <row r="280" spans="1:23" ht="20" customHeight="1" x14ac:dyDescent="0.15">
      <c r="A280" s="7">
        <v>277</v>
      </c>
      <c r="B280" s="7">
        <v>3398</v>
      </c>
      <c r="C280" s="7" t="s">
        <v>4051</v>
      </c>
      <c r="D280" s="7" t="s">
        <v>4052</v>
      </c>
      <c r="E280" s="7" t="s">
        <v>4053</v>
      </c>
      <c r="F280" s="7" t="s">
        <v>4054</v>
      </c>
      <c r="G280" s="7" t="s">
        <v>4055</v>
      </c>
      <c r="H280" s="8">
        <v>2022</v>
      </c>
      <c r="I280" s="8" t="s">
        <v>2758</v>
      </c>
      <c r="J280" s="7" t="s">
        <v>2523</v>
      </c>
      <c r="O280" s="7" t="s">
        <v>2583</v>
      </c>
      <c r="P280" s="7">
        <v>2022</v>
      </c>
      <c r="Q280" s="7">
        <v>149</v>
      </c>
      <c r="R280" s="7">
        <v>5</v>
      </c>
      <c r="S280" s="7">
        <v>646</v>
      </c>
      <c r="T280" s="7">
        <v>653</v>
      </c>
      <c r="U280" s="7" t="str">
        <f>HYPERLINK("http://dx.doi.org/10.1017/S0031182022000087","http://dx.doi.org/10.1017/S0031182022000087")</f>
        <v>http://dx.doi.org/10.1017/S0031182022000087</v>
      </c>
      <c r="V280" s="7" t="s">
        <v>2528</v>
      </c>
      <c r="W280" s="7" t="s">
        <v>2529</v>
      </c>
    </row>
    <row r="281" spans="1:23" ht="20" customHeight="1" x14ac:dyDescent="0.15">
      <c r="A281" s="7">
        <v>278</v>
      </c>
      <c r="B281" s="7">
        <v>3406</v>
      </c>
      <c r="C281" s="7" t="s">
        <v>4056</v>
      </c>
      <c r="D281" s="7" t="s">
        <v>4057</v>
      </c>
      <c r="E281" s="7" t="s">
        <v>4058</v>
      </c>
      <c r="F281" s="7" t="s">
        <v>4059</v>
      </c>
      <c r="G281" s="7" t="s">
        <v>4060</v>
      </c>
      <c r="H281" s="8">
        <v>2022</v>
      </c>
      <c r="I281" s="8" t="s">
        <v>2522</v>
      </c>
      <c r="J281" s="7" t="s">
        <v>2523</v>
      </c>
      <c r="K281" s="7" t="s">
        <v>4045</v>
      </c>
      <c r="L281" s="8" t="s">
        <v>2536</v>
      </c>
      <c r="M281" s="8">
        <v>1</v>
      </c>
      <c r="N281" s="7" t="s">
        <v>2582</v>
      </c>
      <c r="O281" s="7" t="s">
        <v>2716</v>
      </c>
      <c r="P281" s="7">
        <v>2022</v>
      </c>
      <c r="Q281" s="7">
        <v>52</v>
      </c>
      <c r="R281" s="7">
        <v>1</v>
      </c>
      <c r="S281" s="7">
        <v>13</v>
      </c>
      <c r="T281" s="7">
        <v>21</v>
      </c>
      <c r="U281" s="7" t="str">
        <f>HYPERLINK("http://dx.doi.org/10.1016/j.ijpara.2021.05.010","http://dx.doi.org/10.1016/j.ijpara.2021.05.010")</f>
        <v>http://dx.doi.org/10.1016/j.ijpara.2021.05.010</v>
      </c>
      <c r="V281" s="7" t="s">
        <v>2528</v>
      </c>
      <c r="W281" s="7" t="s">
        <v>2529</v>
      </c>
    </row>
    <row r="282" spans="1:23" ht="20" customHeight="1" x14ac:dyDescent="0.15">
      <c r="A282" s="7">
        <v>279</v>
      </c>
      <c r="B282" s="7">
        <v>3407</v>
      </c>
      <c r="C282" s="7" t="s">
        <v>4061</v>
      </c>
      <c r="D282" s="7" t="s">
        <v>4062</v>
      </c>
      <c r="E282" s="7" t="s">
        <v>4063</v>
      </c>
      <c r="F282" s="7" t="s">
        <v>4064</v>
      </c>
      <c r="G282" s="7" t="s">
        <v>4065</v>
      </c>
      <c r="H282" s="8">
        <v>2022</v>
      </c>
      <c r="I282" s="8" t="s">
        <v>2758</v>
      </c>
      <c r="J282" s="7" t="s">
        <v>2523</v>
      </c>
      <c r="O282" s="7" t="s">
        <v>4066</v>
      </c>
      <c r="P282" s="7">
        <v>2022</v>
      </c>
      <c r="Q282" s="7">
        <v>7</v>
      </c>
      <c r="R282" s="7">
        <v>1</v>
      </c>
      <c r="S282" s="7">
        <v>259</v>
      </c>
      <c r="T282" s="7">
        <v>261</v>
      </c>
      <c r="U282" s="7" t="str">
        <f>HYPERLINK("http://dx.doi.org/10.1080/23802359.2022.2026832","http://dx.doi.org/10.1080/23802359.2022.2026832")</f>
        <v>http://dx.doi.org/10.1080/23802359.2022.2026832</v>
      </c>
      <c r="V282" s="7" t="s">
        <v>2528</v>
      </c>
      <c r="W282" s="7" t="s">
        <v>2529</v>
      </c>
    </row>
    <row r="283" spans="1:23" ht="20" customHeight="1" x14ac:dyDescent="0.15">
      <c r="A283" s="7">
        <v>280</v>
      </c>
      <c r="B283" s="7">
        <v>3410</v>
      </c>
      <c r="C283" s="7" t="s">
        <v>4067</v>
      </c>
      <c r="D283" s="7" t="s">
        <v>4068</v>
      </c>
      <c r="E283" s="7" t="s">
        <v>4069</v>
      </c>
      <c r="F283" s="7" t="s">
        <v>4070</v>
      </c>
      <c r="G283" s="7" t="s">
        <v>4071</v>
      </c>
      <c r="H283" s="8">
        <v>2022</v>
      </c>
      <c r="I283" s="8" t="s">
        <v>2522</v>
      </c>
      <c r="J283" s="7" t="s">
        <v>2523</v>
      </c>
      <c r="K283" s="7" t="s">
        <v>2535</v>
      </c>
      <c r="L283" s="8" t="s">
        <v>2536</v>
      </c>
      <c r="M283" s="8">
        <v>1</v>
      </c>
      <c r="N283" s="7" t="s">
        <v>3009</v>
      </c>
      <c r="O283" s="7" t="s">
        <v>4072</v>
      </c>
      <c r="P283" s="7">
        <v>2022</v>
      </c>
      <c r="Q283" s="7">
        <v>41</v>
      </c>
      <c r="R283" s="7">
        <v>1</v>
      </c>
      <c r="S283" s="7">
        <v>81</v>
      </c>
      <c r="T283" s="7">
        <v>93</v>
      </c>
      <c r="U283" s="7" t="s">
        <v>2527</v>
      </c>
      <c r="V283" s="7" t="s">
        <v>2528</v>
      </c>
      <c r="W283" s="7" t="s">
        <v>2529</v>
      </c>
    </row>
    <row r="284" spans="1:23" ht="20" customHeight="1" x14ac:dyDescent="0.15">
      <c r="A284" s="7">
        <v>281</v>
      </c>
      <c r="B284" s="7">
        <v>3417</v>
      </c>
      <c r="C284" s="7" t="s">
        <v>4073</v>
      </c>
      <c r="D284" s="7" t="s">
        <v>4074</v>
      </c>
      <c r="E284" s="7" t="s">
        <v>4075</v>
      </c>
      <c r="F284" s="7" t="s">
        <v>4076</v>
      </c>
      <c r="G284" s="7" t="s">
        <v>4077</v>
      </c>
      <c r="H284" s="8">
        <v>2022</v>
      </c>
      <c r="I284" s="8" t="s">
        <v>2522</v>
      </c>
      <c r="J284" s="7" t="s">
        <v>2523</v>
      </c>
      <c r="K284" s="7" t="s">
        <v>4078</v>
      </c>
      <c r="L284" s="8" t="s">
        <v>2536</v>
      </c>
      <c r="M284" s="8">
        <v>4</v>
      </c>
      <c r="N284" s="7" t="s">
        <v>4079</v>
      </c>
      <c r="O284" s="7" t="s">
        <v>2671</v>
      </c>
      <c r="P284" s="7">
        <v>2022</v>
      </c>
      <c r="Q284" s="7">
        <v>108</v>
      </c>
      <c r="R284" s="7">
        <v>1</v>
      </c>
      <c r="S284" s="7">
        <v>70</v>
      </c>
      <c r="T284" s="7">
        <v>78</v>
      </c>
      <c r="U284" s="7" t="str">
        <f>HYPERLINK("http://dx.doi.org/10.1645/21-49","http://dx.doi.org/10.1645/21-49")</f>
        <v>http://dx.doi.org/10.1645/21-49</v>
      </c>
      <c r="V284" s="7" t="s">
        <v>2528</v>
      </c>
      <c r="W284" s="7" t="s">
        <v>2529</v>
      </c>
    </row>
    <row r="285" spans="1:23" ht="20" customHeight="1" x14ac:dyDescent="0.15">
      <c r="A285" s="7">
        <v>282</v>
      </c>
      <c r="B285" s="7">
        <v>3435</v>
      </c>
      <c r="C285" s="7" t="s">
        <v>4080</v>
      </c>
      <c r="D285" s="7" t="s">
        <v>4081</v>
      </c>
      <c r="E285" s="7" t="s">
        <v>4082</v>
      </c>
      <c r="F285" s="7" t="s">
        <v>4083</v>
      </c>
      <c r="G285" s="7" t="s">
        <v>4084</v>
      </c>
      <c r="H285" s="8">
        <v>2022</v>
      </c>
      <c r="I285" s="8" t="s">
        <v>2758</v>
      </c>
      <c r="J285" s="7" t="s">
        <v>2523</v>
      </c>
      <c r="O285" s="7" t="s">
        <v>4085</v>
      </c>
      <c r="P285" s="7">
        <v>2022</v>
      </c>
      <c r="Q285" s="7">
        <v>127</v>
      </c>
      <c r="R285" s="7" t="s">
        <v>2527</v>
      </c>
      <c r="S285" s="7" t="s">
        <v>2527</v>
      </c>
      <c r="T285" s="7" t="s">
        <v>2527</v>
      </c>
      <c r="U285" s="7" t="str">
        <f>HYPERLINK("http://dx.doi.org/10.1016/j.dci.2021.104297","http://dx.doi.org/10.1016/j.dci.2021.104297")</f>
        <v>http://dx.doi.org/10.1016/j.dci.2021.104297</v>
      </c>
      <c r="V285" s="7" t="s">
        <v>2528</v>
      </c>
      <c r="W285" s="7" t="s">
        <v>2529</v>
      </c>
    </row>
    <row r="286" spans="1:23" ht="20" customHeight="1" x14ac:dyDescent="0.15">
      <c r="A286" s="7">
        <v>283</v>
      </c>
      <c r="B286" s="7">
        <v>3440</v>
      </c>
      <c r="C286" s="7" t="s">
        <v>4086</v>
      </c>
      <c r="D286" s="7" t="s">
        <v>4087</v>
      </c>
      <c r="E286" s="7" t="s">
        <v>2527</v>
      </c>
      <c r="F286" s="7" t="s">
        <v>4088</v>
      </c>
      <c r="G286" s="7" t="s">
        <v>4089</v>
      </c>
      <c r="H286" s="8">
        <v>2022</v>
      </c>
      <c r="I286" s="8" t="s">
        <v>2758</v>
      </c>
      <c r="J286" s="7" t="s">
        <v>2523</v>
      </c>
      <c r="O286" s="7" t="s">
        <v>4090</v>
      </c>
      <c r="P286" s="7">
        <v>2022</v>
      </c>
      <c r="Q286" s="7">
        <v>96</v>
      </c>
      <c r="R286" s="7">
        <v>2</v>
      </c>
      <c r="S286" s="7">
        <v>304</v>
      </c>
      <c r="T286" s="7">
        <v>322</v>
      </c>
      <c r="U286" s="7" t="str">
        <f>HYPERLINK("http://dx.doi.org/10.1017/jpa.2021.92","http://dx.doi.org/10.1017/jpa.2021.92")</f>
        <v>http://dx.doi.org/10.1017/jpa.2021.92</v>
      </c>
      <c r="V286" s="7" t="s">
        <v>2528</v>
      </c>
      <c r="W286" s="7" t="s">
        <v>2529</v>
      </c>
    </row>
    <row r="287" spans="1:23" ht="20" customHeight="1" x14ac:dyDescent="0.15">
      <c r="A287" s="7">
        <v>284</v>
      </c>
      <c r="B287" s="7">
        <v>74</v>
      </c>
      <c r="C287" s="7" t="s">
        <v>4091</v>
      </c>
      <c r="D287" s="7" t="s">
        <v>4092</v>
      </c>
      <c r="E287" s="7" t="s">
        <v>4093</v>
      </c>
      <c r="F287" s="7" t="s">
        <v>4094</v>
      </c>
      <c r="G287" s="7" t="s">
        <v>4095</v>
      </c>
      <c r="H287" s="8">
        <v>2021</v>
      </c>
      <c r="I287" s="8" t="s">
        <v>2522</v>
      </c>
      <c r="J287" s="7" t="s">
        <v>2523</v>
      </c>
      <c r="K287" s="7" t="s">
        <v>3118</v>
      </c>
      <c r="L287" s="8" t="s">
        <v>2525</v>
      </c>
      <c r="M287" s="8">
        <v>15</v>
      </c>
      <c r="N287" s="7" t="s">
        <v>2525</v>
      </c>
      <c r="O287" s="7" t="s">
        <v>2716</v>
      </c>
      <c r="P287" s="7">
        <v>2021</v>
      </c>
      <c r="Q287" s="7">
        <v>51</v>
      </c>
      <c r="R287" s="7">
        <v>6</v>
      </c>
      <c r="S287" s="7">
        <v>471</v>
      </c>
      <c r="T287" s="7">
        <v>480</v>
      </c>
      <c r="U287" s="7" t="str">
        <f>HYPERLINK("http://dx.doi.org/10.1016/j.ijpara.2020.11.007","http://dx.doi.org/10.1016/j.ijpara.2020.11.007")</f>
        <v>http://dx.doi.org/10.1016/j.ijpara.2020.11.007</v>
      </c>
      <c r="V287" s="7" t="s">
        <v>2528</v>
      </c>
      <c r="W287" s="7" t="s">
        <v>2529</v>
      </c>
    </row>
    <row r="288" spans="1:23" ht="20" customHeight="1" x14ac:dyDescent="0.15">
      <c r="A288" s="7">
        <v>285</v>
      </c>
      <c r="B288" s="7">
        <v>111</v>
      </c>
      <c r="C288" s="7" t="s">
        <v>4096</v>
      </c>
      <c r="D288" s="7" t="s">
        <v>4097</v>
      </c>
      <c r="E288" s="7" t="s">
        <v>4098</v>
      </c>
      <c r="F288" s="7" t="s">
        <v>4099</v>
      </c>
      <c r="G288" s="7" t="s">
        <v>4100</v>
      </c>
      <c r="H288" s="8">
        <v>2021</v>
      </c>
      <c r="I288" s="8" t="s">
        <v>2522</v>
      </c>
      <c r="J288" s="7" t="s">
        <v>2523</v>
      </c>
      <c r="K288" s="7" t="s">
        <v>3118</v>
      </c>
      <c r="L288" s="8" t="s">
        <v>2525</v>
      </c>
      <c r="M288" s="8">
        <v>9</v>
      </c>
      <c r="N288" s="7" t="s">
        <v>2525</v>
      </c>
      <c r="O288" s="7" t="s">
        <v>3342</v>
      </c>
      <c r="P288" s="7">
        <v>2021</v>
      </c>
      <c r="Q288" s="7">
        <v>68</v>
      </c>
      <c r="R288" s="7">
        <v>4</v>
      </c>
      <c r="S288" s="7">
        <v>2274</v>
      </c>
      <c r="T288" s="7">
        <v>2286</v>
      </c>
      <c r="U288" s="7" t="str">
        <f>HYPERLINK("http://dx.doi.org/10.1111/tbed.13882","http://dx.doi.org/10.1111/tbed.13882")</f>
        <v>http://dx.doi.org/10.1111/tbed.13882</v>
      </c>
      <c r="V288" s="7" t="s">
        <v>2528</v>
      </c>
      <c r="W288" s="7" t="s">
        <v>2529</v>
      </c>
    </row>
    <row r="289" spans="1:23" ht="20" customHeight="1" x14ac:dyDescent="0.15">
      <c r="A289" s="7">
        <v>286</v>
      </c>
      <c r="B289" s="7">
        <v>156</v>
      </c>
      <c r="C289" s="7" t="s">
        <v>4101</v>
      </c>
      <c r="D289" s="7" t="s">
        <v>4102</v>
      </c>
      <c r="E289" s="7" t="s">
        <v>4103</v>
      </c>
      <c r="F289" s="7" t="s">
        <v>4104</v>
      </c>
      <c r="G289" s="7" t="s">
        <v>4105</v>
      </c>
      <c r="H289" s="8">
        <v>2021</v>
      </c>
      <c r="I289" s="8" t="s">
        <v>2522</v>
      </c>
      <c r="J289" s="7" t="s">
        <v>2523</v>
      </c>
      <c r="K289" s="7" t="s">
        <v>4004</v>
      </c>
      <c r="L289" s="8" t="s">
        <v>2536</v>
      </c>
      <c r="M289" s="8">
        <v>2</v>
      </c>
      <c r="N289" s="7" t="s">
        <v>2807</v>
      </c>
      <c r="O289" s="7" t="s">
        <v>2664</v>
      </c>
      <c r="P289" s="7">
        <v>2021</v>
      </c>
      <c r="Q289" s="7">
        <v>83</v>
      </c>
      <c r="R289" s="7" t="s">
        <v>2527</v>
      </c>
      <c r="S289" s="7" t="s">
        <v>2527</v>
      </c>
      <c r="T289" s="7" t="s">
        <v>2527</v>
      </c>
      <c r="U289" s="7" t="str">
        <f>HYPERLINK("http://dx.doi.org/10.1016/j.parint.2021.102329","http://dx.doi.org/10.1016/j.parint.2021.102329")</f>
        <v>http://dx.doi.org/10.1016/j.parint.2021.102329</v>
      </c>
      <c r="V289" s="7" t="s">
        <v>2528</v>
      </c>
      <c r="W289" s="7" t="s">
        <v>2529</v>
      </c>
    </row>
    <row r="290" spans="1:23" ht="20" customHeight="1" x14ac:dyDescent="0.15">
      <c r="A290" s="7">
        <v>287</v>
      </c>
      <c r="B290" s="7">
        <v>191</v>
      </c>
      <c r="C290" s="7" t="s">
        <v>4106</v>
      </c>
      <c r="D290" s="7" t="s">
        <v>4107</v>
      </c>
      <c r="E290" s="7" t="s">
        <v>4108</v>
      </c>
      <c r="F290" s="7" t="s">
        <v>4109</v>
      </c>
      <c r="G290" s="7" t="s">
        <v>4110</v>
      </c>
      <c r="H290" s="8">
        <v>2021</v>
      </c>
      <c r="I290" s="8" t="s">
        <v>2522</v>
      </c>
      <c r="J290" s="7" t="s">
        <v>2523</v>
      </c>
      <c r="K290" s="7" t="s">
        <v>2581</v>
      </c>
      <c r="L290" s="8" t="s">
        <v>2536</v>
      </c>
      <c r="M290" s="8">
        <v>3</v>
      </c>
      <c r="N290" s="7" t="s">
        <v>2607</v>
      </c>
      <c r="O290" s="7" t="s">
        <v>2559</v>
      </c>
      <c r="P290" s="7">
        <v>2021</v>
      </c>
      <c r="Q290" s="7">
        <v>120</v>
      </c>
      <c r="R290" s="7">
        <v>6</v>
      </c>
      <c r="S290" s="7">
        <v>2065</v>
      </c>
      <c r="T290" s="7">
        <v>2075</v>
      </c>
      <c r="U290" s="7" t="str">
        <f>HYPERLINK("http://dx.doi.org/10.1007/s00436-021-07185-w","http://dx.doi.org/10.1007/s00436-021-07185-w")</f>
        <v>http://dx.doi.org/10.1007/s00436-021-07185-w</v>
      </c>
      <c r="V290" s="7" t="s">
        <v>2528</v>
      </c>
      <c r="W290" s="7" t="s">
        <v>2529</v>
      </c>
    </row>
    <row r="291" spans="1:23" ht="20" customHeight="1" x14ac:dyDescent="0.15">
      <c r="A291" s="7">
        <v>288</v>
      </c>
      <c r="B291" s="7">
        <v>369</v>
      </c>
      <c r="C291" s="7" t="s">
        <v>4111</v>
      </c>
      <c r="D291" s="7" t="s">
        <v>4112</v>
      </c>
      <c r="E291" s="7" t="s">
        <v>4113</v>
      </c>
      <c r="F291" s="7" t="s">
        <v>4114</v>
      </c>
      <c r="G291" s="7" t="s">
        <v>4115</v>
      </c>
      <c r="H291" s="8">
        <v>2021</v>
      </c>
      <c r="I291" s="8" t="s">
        <v>2522</v>
      </c>
      <c r="J291" s="7" t="s">
        <v>2523</v>
      </c>
      <c r="K291" s="7" t="s">
        <v>2694</v>
      </c>
      <c r="L291" s="8" t="s">
        <v>2536</v>
      </c>
      <c r="M291" s="8">
        <v>3</v>
      </c>
      <c r="N291" s="7" t="s">
        <v>2641</v>
      </c>
      <c r="O291" s="7" t="s">
        <v>2664</v>
      </c>
      <c r="P291" s="7">
        <v>2021</v>
      </c>
      <c r="Q291" s="7">
        <v>83</v>
      </c>
      <c r="R291" s="7" t="s">
        <v>2527</v>
      </c>
      <c r="S291" s="7" t="s">
        <v>2527</v>
      </c>
      <c r="T291" s="7" t="s">
        <v>2527</v>
      </c>
      <c r="U291" s="7" t="str">
        <f>HYPERLINK("http://dx.doi.org/10.1016/j.parint.2021.102377","http://dx.doi.org/10.1016/j.parint.2021.102377")</f>
        <v>http://dx.doi.org/10.1016/j.parint.2021.102377</v>
      </c>
      <c r="V291" s="7" t="s">
        <v>2528</v>
      </c>
      <c r="W291" s="7" t="s">
        <v>2529</v>
      </c>
    </row>
    <row r="292" spans="1:23" ht="20" customHeight="1" x14ac:dyDescent="0.15">
      <c r="A292" s="7">
        <v>289</v>
      </c>
      <c r="B292" s="7">
        <v>415</v>
      </c>
      <c r="C292" s="7" t="s">
        <v>4116</v>
      </c>
      <c r="D292" s="7" t="s">
        <v>4117</v>
      </c>
      <c r="E292" s="7" t="s">
        <v>4118</v>
      </c>
      <c r="F292" s="7" t="s">
        <v>4119</v>
      </c>
      <c r="G292" s="7" t="s">
        <v>4120</v>
      </c>
      <c r="H292" s="8">
        <v>2021</v>
      </c>
      <c r="I292" s="8" t="s">
        <v>2522</v>
      </c>
      <c r="J292" s="7" t="s">
        <v>2523</v>
      </c>
      <c r="K292" s="7" t="s">
        <v>2535</v>
      </c>
      <c r="L292" s="8" t="s">
        <v>2536</v>
      </c>
      <c r="M292" s="8">
        <v>1</v>
      </c>
      <c r="N292" s="7" t="s">
        <v>2582</v>
      </c>
      <c r="O292" s="7" t="s">
        <v>4121</v>
      </c>
      <c r="P292" s="7">
        <v>2021</v>
      </c>
      <c r="Q292" s="7">
        <v>848</v>
      </c>
      <c r="R292" s="7">
        <v>10</v>
      </c>
      <c r="S292" s="7">
        <v>2569</v>
      </c>
      <c r="T292" s="7">
        <v>2578</v>
      </c>
      <c r="U292" s="7" t="str">
        <f>HYPERLINK("http://dx.doi.org/10.1007/s10750-021-04578-x","http://dx.doi.org/10.1007/s10750-021-04578-x")</f>
        <v>http://dx.doi.org/10.1007/s10750-021-04578-x</v>
      </c>
      <c r="V292" s="7" t="s">
        <v>2528</v>
      </c>
      <c r="W292" s="7" t="s">
        <v>2529</v>
      </c>
    </row>
    <row r="293" spans="1:23" ht="20" customHeight="1" x14ac:dyDescent="0.15">
      <c r="A293" s="7">
        <v>290</v>
      </c>
      <c r="B293" s="7">
        <v>475</v>
      </c>
      <c r="C293" s="7" t="s">
        <v>4122</v>
      </c>
      <c r="D293" s="7" t="s">
        <v>4123</v>
      </c>
      <c r="E293" s="7" t="s">
        <v>4124</v>
      </c>
      <c r="F293" s="7" t="s">
        <v>4125</v>
      </c>
      <c r="G293" s="7" t="s">
        <v>4126</v>
      </c>
      <c r="H293" s="8">
        <v>2021</v>
      </c>
      <c r="I293" s="8" t="s">
        <v>2522</v>
      </c>
      <c r="J293" s="7" t="s">
        <v>2523</v>
      </c>
      <c r="K293" s="7" t="s">
        <v>2535</v>
      </c>
      <c r="L293" s="8" t="s">
        <v>2536</v>
      </c>
      <c r="M293" s="8">
        <v>2</v>
      </c>
      <c r="N293" s="7" t="s">
        <v>3746</v>
      </c>
      <c r="O293" s="7" t="s">
        <v>2559</v>
      </c>
      <c r="P293" s="7">
        <v>2021</v>
      </c>
      <c r="Q293" s="7">
        <v>120</v>
      </c>
      <c r="R293" s="7">
        <v>5</v>
      </c>
      <c r="S293" s="7">
        <v>1649</v>
      </c>
      <c r="T293" s="7">
        <v>1668</v>
      </c>
      <c r="U293" s="7" t="str">
        <f>HYPERLINK("http://dx.doi.org/10.1007/s00436-021-07117-8","http://dx.doi.org/10.1007/s00436-021-07117-8")</f>
        <v>http://dx.doi.org/10.1007/s00436-021-07117-8</v>
      </c>
      <c r="V293" s="7" t="s">
        <v>2528</v>
      </c>
      <c r="W293" s="7" t="s">
        <v>2529</v>
      </c>
    </row>
    <row r="294" spans="1:23" ht="20" customHeight="1" x14ac:dyDescent="0.15">
      <c r="A294" s="7">
        <v>291</v>
      </c>
      <c r="B294" s="7">
        <v>545</v>
      </c>
      <c r="C294" s="7" t="s">
        <v>4127</v>
      </c>
      <c r="D294" s="7" t="s">
        <v>4128</v>
      </c>
      <c r="E294" s="7" t="s">
        <v>4129</v>
      </c>
      <c r="F294" s="7" t="s">
        <v>4130</v>
      </c>
      <c r="G294" s="7" t="s">
        <v>4131</v>
      </c>
      <c r="H294" s="8">
        <v>2021</v>
      </c>
      <c r="I294" s="8" t="s">
        <v>2758</v>
      </c>
      <c r="J294" s="7" t="s">
        <v>2523</v>
      </c>
      <c r="O294" s="7" t="s">
        <v>4132</v>
      </c>
      <c r="P294" s="7">
        <v>2021</v>
      </c>
      <c r="Q294" s="7">
        <v>34</v>
      </c>
      <c r="R294" s="7">
        <v>3</v>
      </c>
      <c r="S294" s="7">
        <v>512</v>
      </c>
      <c r="T294" s="7">
        <v>524</v>
      </c>
      <c r="U294" s="7" t="str">
        <f>HYPERLINK("http://dx.doi.org/10.1111/jeb.13754","http://dx.doi.org/10.1111/jeb.13754")</f>
        <v>http://dx.doi.org/10.1111/jeb.13754</v>
      </c>
      <c r="V294" s="7" t="s">
        <v>2528</v>
      </c>
      <c r="W294" s="7" t="s">
        <v>2529</v>
      </c>
    </row>
    <row r="295" spans="1:23" ht="20" customHeight="1" x14ac:dyDescent="0.15">
      <c r="A295" s="7">
        <v>292</v>
      </c>
      <c r="B295" s="7">
        <v>751</v>
      </c>
      <c r="C295" s="7" t="s">
        <v>4133</v>
      </c>
      <c r="D295" s="7" t="s">
        <v>4134</v>
      </c>
      <c r="E295" s="7" t="s">
        <v>4135</v>
      </c>
      <c r="F295" s="7" t="s">
        <v>4136</v>
      </c>
      <c r="G295" s="7" t="s">
        <v>4137</v>
      </c>
      <c r="H295" s="8">
        <v>2021</v>
      </c>
      <c r="I295" s="8" t="s">
        <v>2758</v>
      </c>
      <c r="J295" s="7" t="s">
        <v>2523</v>
      </c>
      <c r="O295" s="7" t="s">
        <v>3489</v>
      </c>
      <c r="P295" s="7">
        <v>2021</v>
      </c>
      <c r="Q295" s="7">
        <v>1</v>
      </c>
      <c r="R295" s="7" t="s">
        <v>2527</v>
      </c>
      <c r="S295" s="7" t="s">
        <v>2527</v>
      </c>
      <c r="T295" s="7" t="s">
        <v>2527</v>
      </c>
      <c r="U295" s="7" t="str">
        <f>HYPERLINK("http://dx.doi.org/10.1016/j.crpvbd.2021.100017","http://dx.doi.org/10.1016/j.crpvbd.2021.100017")</f>
        <v>http://dx.doi.org/10.1016/j.crpvbd.2021.100017</v>
      </c>
      <c r="V295" s="7" t="s">
        <v>2528</v>
      </c>
      <c r="W295" s="7" t="s">
        <v>2529</v>
      </c>
    </row>
    <row r="296" spans="1:23" ht="20" customHeight="1" x14ac:dyDescent="0.15">
      <c r="A296" s="7">
        <v>293</v>
      </c>
      <c r="B296" s="7">
        <v>802</v>
      </c>
      <c r="C296" s="7" t="s">
        <v>4138</v>
      </c>
      <c r="D296" s="7" t="s">
        <v>4139</v>
      </c>
      <c r="E296" s="7" t="s">
        <v>4140</v>
      </c>
      <c r="F296" s="7" t="s">
        <v>4141</v>
      </c>
      <c r="G296" s="7" t="s">
        <v>4142</v>
      </c>
      <c r="H296" s="8">
        <v>2021</v>
      </c>
      <c r="I296" s="8" t="s">
        <v>2758</v>
      </c>
      <c r="J296" s="7" t="s">
        <v>2523</v>
      </c>
      <c r="O296" s="7" t="s">
        <v>3265</v>
      </c>
      <c r="P296" s="7">
        <v>2021</v>
      </c>
      <c r="Q296" s="7">
        <v>221</v>
      </c>
      <c r="R296" s="7" t="s">
        <v>2527</v>
      </c>
      <c r="S296" s="7" t="s">
        <v>2527</v>
      </c>
      <c r="T296" s="7" t="s">
        <v>2527</v>
      </c>
      <c r="U296" s="7" t="str">
        <f>HYPERLINK("http://dx.doi.org/10.1016/j.actatropica.2021.105980","http://dx.doi.org/10.1016/j.actatropica.2021.105980")</f>
        <v>http://dx.doi.org/10.1016/j.actatropica.2021.105980</v>
      </c>
      <c r="V296" s="7" t="s">
        <v>2528</v>
      </c>
      <c r="W296" s="7" t="s">
        <v>2529</v>
      </c>
    </row>
    <row r="297" spans="1:23" ht="20" customHeight="1" x14ac:dyDescent="0.15">
      <c r="A297" s="7">
        <v>294</v>
      </c>
      <c r="B297" s="7">
        <v>881</v>
      </c>
      <c r="C297" s="7" t="s">
        <v>4143</v>
      </c>
      <c r="D297" s="7" t="s">
        <v>4144</v>
      </c>
      <c r="E297" s="7" t="s">
        <v>4145</v>
      </c>
      <c r="F297" s="7" t="s">
        <v>4146</v>
      </c>
      <c r="G297" s="7" t="s">
        <v>4147</v>
      </c>
      <c r="H297" s="8">
        <v>2021</v>
      </c>
      <c r="I297" s="8" t="s">
        <v>2758</v>
      </c>
      <c r="J297" s="7" t="s">
        <v>2523</v>
      </c>
      <c r="O297" s="7" t="s">
        <v>4148</v>
      </c>
      <c r="P297" s="7">
        <v>2021</v>
      </c>
      <c r="Q297" s="7">
        <v>40</v>
      </c>
      <c r="R297" s="7">
        <v>3</v>
      </c>
      <c r="S297" s="7">
        <v>565</v>
      </c>
      <c r="T297" s="7">
        <v>588</v>
      </c>
      <c r="U297" s="7" t="str">
        <f>HYPERLINK("http://dx.doi.org/10.2983/035.040.0313","http://dx.doi.org/10.2983/035.040.0313")</f>
        <v>http://dx.doi.org/10.2983/035.040.0313</v>
      </c>
      <c r="V297" s="7" t="s">
        <v>2528</v>
      </c>
      <c r="W297" s="7" t="s">
        <v>2529</v>
      </c>
    </row>
    <row r="298" spans="1:23" ht="20" customHeight="1" x14ac:dyDescent="0.15">
      <c r="A298" s="7">
        <v>295</v>
      </c>
      <c r="B298" s="7">
        <v>920</v>
      </c>
      <c r="C298" s="7" t="s">
        <v>4149</v>
      </c>
      <c r="D298" s="7" t="s">
        <v>4150</v>
      </c>
      <c r="E298" s="7" t="s">
        <v>4151</v>
      </c>
      <c r="F298" s="7" t="s">
        <v>4152</v>
      </c>
      <c r="G298" s="7" t="s">
        <v>4153</v>
      </c>
      <c r="H298" s="8">
        <v>2021</v>
      </c>
      <c r="I298" s="8" t="s">
        <v>2522</v>
      </c>
      <c r="J298" s="7" t="s">
        <v>2523</v>
      </c>
      <c r="K298" s="7" t="s">
        <v>3118</v>
      </c>
      <c r="L298" s="8" t="s">
        <v>2536</v>
      </c>
      <c r="M298" s="8">
        <v>1</v>
      </c>
      <c r="N298" s="7" t="s">
        <v>3009</v>
      </c>
      <c r="O298" s="7" t="s">
        <v>2900</v>
      </c>
      <c r="P298" s="7">
        <v>2021</v>
      </c>
      <c r="Q298" s="7">
        <v>300</v>
      </c>
      <c r="R298" s="7" t="s">
        <v>2527</v>
      </c>
      <c r="S298" s="7" t="s">
        <v>2527</v>
      </c>
      <c r="T298" s="7" t="s">
        <v>2527</v>
      </c>
      <c r="U298" s="7" t="str">
        <f>HYPERLINK("http://dx.doi.org/10.1016/j.vetpar.2021.109585","http://dx.doi.org/10.1016/j.vetpar.2021.109585")</f>
        <v>http://dx.doi.org/10.1016/j.vetpar.2021.109585</v>
      </c>
      <c r="V298" s="7" t="s">
        <v>2528</v>
      </c>
      <c r="W298" s="7" t="s">
        <v>2529</v>
      </c>
    </row>
    <row r="299" spans="1:23" ht="20" customHeight="1" x14ac:dyDescent="0.15">
      <c r="A299" s="7">
        <v>296</v>
      </c>
      <c r="B299" s="7">
        <v>922</v>
      </c>
      <c r="C299" s="7" t="s">
        <v>4154</v>
      </c>
      <c r="D299" s="7" t="s">
        <v>4155</v>
      </c>
      <c r="E299" s="7" t="s">
        <v>4156</v>
      </c>
      <c r="F299" s="7" t="s">
        <v>4157</v>
      </c>
      <c r="G299" s="7" t="s">
        <v>4158</v>
      </c>
      <c r="H299" s="8">
        <v>2021</v>
      </c>
      <c r="I299" s="8" t="s">
        <v>2522</v>
      </c>
      <c r="J299" s="7" t="s">
        <v>2523</v>
      </c>
      <c r="K299" s="7" t="s">
        <v>3073</v>
      </c>
      <c r="L299" s="8" t="s">
        <v>2536</v>
      </c>
      <c r="M299" s="8">
        <v>3</v>
      </c>
      <c r="N299" s="7" t="s">
        <v>4159</v>
      </c>
      <c r="O299" s="7" t="s">
        <v>2739</v>
      </c>
      <c r="P299" s="7">
        <v>2021</v>
      </c>
      <c r="Q299" s="7">
        <v>66</v>
      </c>
      <c r="R299" s="7">
        <v>4</v>
      </c>
      <c r="S299" s="7">
        <v>1193</v>
      </c>
      <c r="T299" s="7">
        <v>1203</v>
      </c>
      <c r="U299" s="7" t="str">
        <f>HYPERLINK("http://dx.doi.org/10.1007/s11686-021-00371-x","http://dx.doi.org/10.1007/s11686-021-00371-x")</f>
        <v>http://dx.doi.org/10.1007/s11686-021-00371-x</v>
      </c>
      <c r="V299" s="7" t="s">
        <v>2528</v>
      </c>
      <c r="W299" s="7" t="s">
        <v>2529</v>
      </c>
    </row>
    <row r="300" spans="1:23" ht="20" customHeight="1" x14ac:dyDescent="0.15">
      <c r="A300" s="7">
        <v>297</v>
      </c>
      <c r="B300" s="7">
        <v>925</v>
      </c>
      <c r="C300" s="7" t="s">
        <v>4160</v>
      </c>
      <c r="D300" s="7" t="s">
        <v>4161</v>
      </c>
      <c r="E300" s="7" t="s">
        <v>4162</v>
      </c>
      <c r="F300" s="7" t="s">
        <v>4163</v>
      </c>
      <c r="G300" s="7" t="s">
        <v>4164</v>
      </c>
      <c r="H300" s="8">
        <v>2021</v>
      </c>
      <c r="I300" s="8" t="s">
        <v>2522</v>
      </c>
      <c r="J300" s="7" t="s">
        <v>2523</v>
      </c>
      <c r="K300" s="7" t="s">
        <v>4004</v>
      </c>
      <c r="L300" s="8" t="s">
        <v>2536</v>
      </c>
      <c r="M300" s="8">
        <v>4</v>
      </c>
      <c r="N300" s="7" t="s">
        <v>2732</v>
      </c>
      <c r="O300" s="7" t="s">
        <v>2955</v>
      </c>
      <c r="P300" s="7">
        <v>2021</v>
      </c>
      <c r="Q300" s="7">
        <v>539</v>
      </c>
      <c r="R300" s="7" t="s">
        <v>2527</v>
      </c>
      <c r="S300" s="7" t="s">
        <v>2527</v>
      </c>
      <c r="T300" s="7" t="s">
        <v>2527</v>
      </c>
      <c r="U300" s="7" t="str">
        <f>HYPERLINK("http://dx.doi.org/10.1016/j.aquaculture.2021.736584","http://dx.doi.org/10.1016/j.aquaculture.2021.736584")</f>
        <v>http://dx.doi.org/10.1016/j.aquaculture.2021.736584</v>
      </c>
      <c r="V300" s="7" t="s">
        <v>2528</v>
      </c>
      <c r="W300" s="7" t="s">
        <v>2529</v>
      </c>
    </row>
    <row r="301" spans="1:23" ht="20" customHeight="1" x14ac:dyDescent="0.15">
      <c r="A301" s="7">
        <v>298</v>
      </c>
      <c r="B301" s="7">
        <v>926</v>
      </c>
      <c r="C301" s="7" t="s">
        <v>4165</v>
      </c>
      <c r="D301" s="7" t="s">
        <v>4166</v>
      </c>
      <c r="E301" s="7" t="s">
        <v>4167</v>
      </c>
      <c r="F301" s="7" t="s">
        <v>4168</v>
      </c>
      <c r="G301" s="7" t="s">
        <v>4169</v>
      </c>
      <c r="H301" s="8">
        <v>2021</v>
      </c>
      <c r="I301" s="8" t="s">
        <v>2758</v>
      </c>
      <c r="J301" s="7" t="s">
        <v>2523</v>
      </c>
      <c r="O301" s="7" t="s">
        <v>3201</v>
      </c>
      <c r="P301" s="7">
        <v>2021</v>
      </c>
      <c r="Q301" s="7">
        <v>89</v>
      </c>
      <c r="R301" s="7" t="s">
        <v>2527</v>
      </c>
      <c r="S301" s="7" t="s">
        <v>2527</v>
      </c>
      <c r="T301" s="7" t="s">
        <v>2527</v>
      </c>
      <c r="U301" s="7" t="str">
        <f>HYPERLINK("http://dx.doi.org/10.1016/j.meegid.2021.104728","http://dx.doi.org/10.1016/j.meegid.2021.104728")</f>
        <v>http://dx.doi.org/10.1016/j.meegid.2021.104728</v>
      </c>
      <c r="V301" s="7" t="s">
        <v>2528</v>
      </c>
      <c r="W301" s="7" t="s">
        <v>2529</v>
      </c>
    </row>
    <row r="302" spans="1:23" ht="20" customHeight="1" x14ac:dyDescent="0.15">
      <c r="A302" s="7">
        <v>299</v>
      </c>
      <c r="B302" s="7">
        <v>1092</v>
      </c>
      <c r="C302" s="7" t="s">
        <v>4170</v>
      </c>
      <c r="D302" s="7" t="s">
        <v>4171</v>
      </c>
      <c r="E302" s="7" t="s">
        <v>4172</v>
      </c>
      <c r="F302" s="7" t="s">
        <v>4173</v>
      </c>
      <c r="G302" s="7" t="s">
        <v>4174</v>
      </c>
      <c r="H302" s="8">
        <v>2021</v>
      </c>
      <c r="I302" s="8" t="s">
        <v>2758</v>
      </c>
      <c r="J302" s="7" t="s">
        <v>2523</v>
      </c>
      <c r="O302" s="7" t="s">
        <v>2716</v>
      </c>
      <c r="P302" s="7">
        <v>2021</v>
      </c>
      <c r="Q302" s="7">
        <v>51</v>
      </c>
      <c r="R302" s="7" t="s">
        <v>4175</v>
      </c>
      <c r="S302" s="7">
        <v>1085</v>
      </c>
      <c r="T302" s="7">
        <v>1097</v>
      </c>
      <c r="U302" s="7" t="str">
        <f>HYPERLINK("http://dx.doi.org/10.1016/j.ijpara.2021.09.002","http://dx.doi.org/10.1016/j.ijpara.2021.09.002")</f>
        <v>http://dx.doi.org/10.1016/j.ijpara.2021.09.002</v>
      </c>
      <c r="V302" s="7" t="s">
        <v>2528</v>
      </c>
      <c r="W302" s="7" t="s">
        <v>3151</v>
      </c>
    </row>
    <row r="303" spans="1:23" ht="20" customHeight="1" x14ac:dyDescent="0.15">
      <c r="A303" s="7">
        <v>300</v>
      </c>
      <c r="B303" s="7">
        <v>1093</v>
      </c>
      <c r="C303" s="7" t="s">
        <v>4176</v>
      </c>
      <c r="D303" s="7" t="s">
        <v>4177</v>
      </c>
      <c r="E303" s="7" t="s">
        <v>4178</v>
      </c>
      <c r="F303" s="7" t="s">
        <v>4179</v>
      </c>
      <c r="G303" s="7" t="s">
        <v>4180</v>
      </c>
      <c r="H303" s="8">
        <v>2021</v>
      </c>
      <c r="I303" s="8" t="s">
        <v>2522</v>
      </c>
      <c r="J303" s="7" t="s">
        <v>2523</v>
      </c>
      <c r="K303" s="7" t="s">
        <v>2535</v>
      </c>
      <c r="L303" s="8" t="s">
        <v>2536</v>
      </c>
      <c r="M303" s="8">
        <v>1</v>
      </c>
      <c r="N303" s="7" t="s">
        <v>2954</v>
      </c>
      <c r="O303" s="7" t="s">
        <v>3580</v>
      </c>
      <c r="P303" s="7">
        <v>2021</v>
      </c>
      <c r="Q303" s="7">
        <v>59</v>
      </c>
      <c r="R303" s="7">
        <v>6</v>
      </c>
      <c r="S303" s="7">
        <v>645</v>
      </c>
      <c r="T303" s="7">
        <v>649</v>
      </c>
      <c r="U303" s="7" t="str">
        <f>HYPERLINK("http://dx.doi.org/10.3347/kjp.2021.59.6.645","http://dx.doi.org/10.3347/kjp.2021.59.6.645")</f>
        <v>http://dx.doi.org/10.3347/kjp.2021.59.6.645</v>
      </c>
      <c r="V303" s="7" t="s">
        <v>2528</v>
      </c>
      <c r="W303" s="7" t="s">
        <v>2529</v>
      </c>
    </row>
    <row r="304" spans="1:23" ht="20" customHeight="1" x14ac:dyDescent="0.15">
      <c r="A304" s="7">
        <v>301</v>
      </c>
      <c r="B304" s="7">
        <v>1095</v>
      </c>
      <c r="C304" s="7" t="s">
        <v>4181</v>
      </c>
      <c r="D304" s="7" t="s">
        <v>4182</v>
      </c>
      <c r="E304" s="7" t="s">
        <v>4183</v>
      </c>
      <c r="F304" s="7" t="s">
        <v>4184</v>
      </c>
      <c r="G304" s="7" t="s">
        <v>4185</v>
      </c>
      <c r="H304" s="8">
        <v>2021</v>
      </c>
      <c r="I304" s="8" t="s">
        <v>2522</v>
      </c>
      <c r="J304" s="7" t="s">
        <v>2523</v>
      </c>
      <c r="K304" s="7" t="s">
        <v>4045</v>
      </c>
      <c r="L304" s="8" t="s">
        <v>2536</v>
      </c>
      <c r="M304" s="8">
        <v>3</v>
      </c>
      <c r="N304" s="7" t="s">
        <v>2641</v>
      </c>
      <c r="O304" s="7" t="s">
        <v>2608</v>
      </c>
      <c r="P304" s="7">
        <v>2021</v>
      </c>
      <c r="Q304" s="7">
        <v>28</v>
      </c>
      <c r="R304" s="7" t="s">
        <v>2527</v>
      </c>
      <c r="S304" s="7" t="s">
        <v>2527</v>
      </c>
      <c r="T304" s="7" t="s">
        <v>2527</v>
      </c>
      <c r="U304" s="7" t="str">
        <f>HYPERLINK("http://dx.doi.org/10.1051/parasite/2021072","http://dx.doi.org/10.1051/parasite/2021072")</f>
        <v>http://dx.doi.org/10.1051/parasite/2021072</v>
      </c>
      <c r="V304" s="7" t="s">
        <v>2528</v>
      </c>
      <c r="W304" s="7" t="s">
        <v>2529</v>
      </c>
    </row>
    <row r="305" spans="1:23" ht="20" customHeight="1" x14ac:dyDescent="0.15">
      <c r="A305" s="7">
        <v>302</v>
      </c>
      <c r="B305" s="7">
        <v>1096</v>
      </c>
      <c r="C305" s="7" t="s">
        <v>4186</v>
      </c>
      <c r="D305" s="7" t="s">
        <v>4187</v>
      </c>
      <c r="E305" s="7" t="s">
        <v>4188</v>
      </c>
      <c r="F305" s="7" t="s">
        <v>4189</v>
      </c>
      <c r="G305" s="7" t="s">
        <v>4190</v>
      </c>
      <c r="H305" s="8">
        <v>2021</v>
      </c>
      <c r="I305" s="8" t="s">
        <v>2522</v>
      </c>
      <c r="J305" s="7" t="s">
        <v>2523</v>
      </c>
      <c r="K305" s="7" t="s">
        <v>4045</v>
      </c>
      <c r="L305" s="8" t="s">
        <v>2536</v>
      </c>
      <c r="M305" s="8">
        <v>2</v>
      </c>
      <c r="N305" s="7" t="s">
        <v>2807</v>
      </c>
      <c r="O305" s="7" t="s">
        <v>3190</v>
      </c>
      <c r="P305" s="7">
        <v>2021</v>
      </c>
      <c r="Q305" s="7">
        <v>35</v>
      </c>
      <c r="R305" s="7">
        <v>7</v>
      </c>
      <c r="S305" s="7">
        <v>754</v>
      </c>
      <c r="T305" s="7">
        <v>775</v>
      </c>
      <c r="U305" s="7" t="str">
        <f>HYPERLINK("http://dx.doi.org/10.1071/IS21007","http://dx.doi.org/10.1071/IS21007")</f>
        <v>http://dx.doi.org/10.1071/IS21007</v>
      </c>
      <c r="V305" s="7" t="s">
        <v>2528</v>
      </c>
      <c r="W305" s="7" t="s">
        <v>2529</v>
      </c>
    </row>
    <row r="306" spans="1:23" ht="20" customHeight="1" x14ac:dyDescent="0.15">
      <c r="A306" s="7">
        <v>303</v>
      </c>
      <c r="B306" s="7">
        <v>1099</v>
      </c>
      <c r="C306" s="7" t="s">
        <v>4191</v>
      </c>
      <c r="D306" s="7" t="s">
        <v>4192</v>
      </c>
      <c r="E306" s="7" t="s">
        <v>4193</v>
      </c>
      <c r="F306" s="7" t="s">
        <v>4194</v>
      </c>
      <c r="G306" s="7" t="s">
        <v>4195</v>
      </c>
      <c r="H306" s="8">
        <v>2021</v>
      </c>
      <c r="I306" s="8" t="s">
        <v>2522</v>
      </c>
      <c r="J306" s="7" t="s">
        <v>2523</v>
      </c>
      <c r="K306" s="7" t="s">
        <v>4004</v>
      </c>
      <c r="L306" s="8" t="s">
        <v>4196</v>
      </c>
      <c r="M306" s="8">
        <v>1</v>
      </c>
      <c r="N306" s="7" t="s">
        <v>2621</v>
      </c>
      <c r="O306" s="7" t="s">
        <v>3145</v>
      </c>
      <c r="P306" s="7">
        <v>2021</v>
      </c>
      <c r="Q306" s="7">
        <v>10</v>
      </c>
      <c r="R306" s="7">
        <v>9</v>
      </c>
      <c r="S306" s="7" t="s">
        <v>2527</v>
      </c>
      <c r="T306" s="7" t="s">
        <v>2527</v>
      </c>
      <c r="U306" s="7" t="str">
        <f>HYPERLINK("http://dx.doi.org/10.3390/pathogens10091152","http://dx.doi.org/10.3390/pathogens10091152")</f>
        <v>http://dx.doi.org/10.3390/pathogens10091152</v>
      </c>
      <c r="V306" s="7" t="s">
        <v>2528</v>
      </c>
      <c r="W306" s="7" t="s">
        <v>2529</v>
      </c>
    </row>
    <row r="307" spans="1:23" ht="20" customHeight="1" x14ac:dyDescent="0.15">
      <c r="A307" s="7">
        <v>304</v>
      </c>
      <c r="B307" s="7">
        <v>1100</v>
      </c>
      <c r="C307" s="7" t="s">
        <v>4197</v>
      </c>
      <c r="D307" s="7" t="s">
        <v>4198</v>
      </c>
      <c r="E307" s="7" t="s">
        <v>4199</v>
      </c>
      <c r="F307" s="7" t="s">
        <v>4200</v>
      </c>
      <c r="G307" s="7" t="s">
        <v>4201</v>
      </c>
      <c r="H307" s="8">
        <v>2021</v>
      </c>
      <c r="I307" s="8" t="s">
        <v>2522</v>
      </c>
      <c r="J307" s="7" t="s">
        <v>2523</v>
      </c>
      <c r="K307" s="7" t="s">
        <v>4004</v>
      </c>
      <c r="L307" s="8" t="s">
        <v>2536</v>
      </c>
      <c r="M307" s="8">
        <v>4</v>
      </c>
      <c r="N307" s="7" t="s">
        <v>4202</v>
      </c>
      <c r="O307" s="7" t="s">
        <v>4203</v>
      </c>
      <c r="P307" s="7">
        <v>2021</v>
      </c>
      <c r="Q307" s="7">
        <v>19</v>
      </c>
      <c r="R307" s="7">
        <v>1</v>
      </c>
      <c r="S307" s="7" t="s">
        <v>2527</v>
      </c>
      <c r="T307" s="7" t="s">
        <v>2527</v>
      </c>
      <c r="U307" s="7" t="str">
        <f>HYPERLINK("http://dx.doi.org/10.1186/s12915-021-01093-2","http://dx.doi.org/10.1186/s12915-021-01093-2")</f>
        <v>http://dx.doi.org/10.1186/s12915-021-01093-2</v>
      </c>
      <c r="V307" s="7" t="s">
        <v>2528</v>
      </c>
      <c r="W307" s="7" t="s">
        <v>2529</v>
      </c>
    </row>
    <row r="308" spans="1:23" ht="20" customHeight="1" x14ac:dyDescent="0.15">
      <c r="A308" s="7">
        <v>305</v>
      </c>
      <c r="B308" s="7">
        <v>1101</v>
      </c>
      <c r="C308" s="7" t="s">
        <v>4204</v>
      </c>
      <c r="D308" s="7" t="s">
        <v>4205</v>
      </c>
      <c r="E308" s="7" t="s">
        <v>4206</v>
      </c>
      <c r="F308" s="7" t="s">
        <v>4207</v>
      </c>
      <c r="G308" s="7" t="s">
        <v>4208</v>
      </c>
      <c r="H308" s="8">
        <v>2021</v>
      </c>
      <c r="I308" s="8" t="s">
        <v>2522</v>
      </c>
      <c r="J308" s="7" t="s">
        <v>2523</v>
      </c>
      <c r="K308" s="7" t="s">
        <v>4045</v>
      </c>
      <c r="L308" s="8" t="s">
        <v>2536</v>
      </c>
      <c r="M308" s="8">
        <v>4</v>
      </c>
      <c r="N308" s="7" t="s">
        <v>4209</v>
      </c>
      <c r="O308" s="7" t="s">
        <v>4210</v>
      </c>
      <c r="P308" s="7">
        <v>2021</v>
      </c>
      <c r="Q308" s="7">
        <v>164</v>
      </c>
      <c r="R308" s="7" t="s">
        <v>2527</v>
      </c>
      <c r="S308" s="7" t="s">
        <v>2527</v>
      </c>
      <c r="T308" s="7" t="s">
        <v>2527</v>
      </c>
      <c r="U308" s="7" t="str">
        <f>HYPERLINK("http://dx.doi.org/10.1016/j.ympev.2021.107290","http://dx.doi.org/10.1016/j.ympev.2021.107290")</f>
        <v>http://dx.doi.org/10.1016/j.ympev.2021.107290</v>
      </c>
      <c r="V308" s="7" t="s">
        <v>2528</v>
      </c>
      <c r="W308" s="7" t="s">
        <v>2529</v>
      </c>
    </row>
    <row r="309" spans="1:23" ht="20" customHeight="1" x14ac:dyDescent="0.15">
      <c r="A309" s="7">
        <v>306</v>
      </c>
      <c r="B309" s="7">
        <v>1103</v>
      </c>
      <c r="C309" s="7" t="s">
        <v>4211</v>
      </c>
      <c r="D309" s="7" t="s">
        <v>4212</v>
      </c>
      <c r="E309" s="7" t="s">
        <v>4213</v>
      </c>
      <c r="F309" s="7" t="s">
        <v>4214</v>
      </c>
      <c r="G309" s="7" t="s">
        <v>4215</v>
      </c>
      <c r="H309" s="8">
        <v>2021</v>
      </c>
      <c r="I309" s="8" t="s">
        <v>2522</v>
      </c>
      <c r="J309" s="7" t="s">
        <v>2523</v>
      </c>
      <c r="K309" s="7" t="s">
        <v>2535</v>
      </c>
      <c r="L309" s="8" t="s">
        <v>2536</v>
      </c>
      <c r="M309" s="8">
        <v>2</v>
      </c>
      <c r="N309" s="7" t="s">
        <v>2745</v>
      </c>
      <c r="O309" s="7" t="s">
        <v>2559</v>
      </c>
      <c r="P309" s="7">
        <v>2021</v>
      </c>
      <c r="Q309" s="7">
        <v>120</v>
      </c>
      <c r="R309" s="7">
        <v>8</v>
      </c>
      <c r="S309" s="7">
        <v>2793</v>
      </c>
      <c r="T309" s="7">
        <v>2803</v>
      </c>
      <c r="U309" s="7" t="str">
        <f>HYPERLINK("http://dx.doi.org/10.1007/s00436-021-07246-0","http://dx.doi.org/10.1007/s00436-021-07246-0")</f>
        <v>http://dx.doi.org/10.1007/s00436-021-07246-0</v>
      </c>
      <c r="V309" s="7" t="s">
        <v>2528</v>
      </c>
      <c r="W309" s="7" t="s">
        <v>2529</v>
      </c>
    </row>
    <row r="310" spans="1:23" ht="20" customHeight="1" x14ac:dyDescent="0.15">
      <c r="A310" s="7">
        <v>307</v>
      </c>
      <c r="B310" s="7">
        <v>1104</v>
      </c>
      <c r="C310" s="7" t="s">
        <v>4216</v>
      </c>
      <c r="D310" s="7" t="s">
        <v>4217</v>
      </c>
      <c r="E310" s="7" t="s">
        <v>4218</v>
      </c>
      <c r="F310" s="7" t="s">
        <v>4219</v>
      </c>
      <c r="G310" s="7" t="s">
        <v>4220</v>
      </c>
      <c r="H310" s="8">
        <v>2021</v>
      </c>
      <c r="I310" s="8" t="s">
        <v>2522</v>
      </c>
      <c r="J310" s="7" t="s">
        <v>2523</v>
      </c>
      <c r="K310" s="7" t="s">
        <v>4004</v>
      </c>
      <c r="L310" s="8" t="s">
        <v>2536</v>
      </c>
      <c r="M310" s="8">
        <v>2</v>
      </c>
      <c r="N310" s="7" t="s">
        <v>3746</v>
      </c>
      <c r="O310" s="7" t="s">
        <v>2608</v>
      </c>
      <c r="P310" s="7">
        <v>2021</v>
      </c>
      <c r="Q310" s="7">
        <v>28</v>
      </c>
      <c r="R310" s="7" t="s">
        <v>2527</v>
      </c>
      <c r="S310" s="7" t="s">
        <v>2527</v>
      </c>
      <c r="T310" s="7" t="s">
        <v>2527</v>
      </c>
      <c r="U310" s="7" t="str">
        <f>HYPERLINK("http://dx.doi.org/10.1051/parasite/2021054","http://dx.doi.org/10.1051/parasite/2021054")</f>
        <v>http://dx.doi.org/10.1051/parasite/2021054</v>
      </c>
      <c r="V310" s="7" t="s">
        <v>2528</v>
      </c>
      <c r="W310" s="7" t="s">
        <v>2529</v>
      </c>
    </row>
    <row r="311" spans="1:23" ht="20" customHeight="1" x14ac:dyDescent="0.15">
      <c r="A311" s="7">
        <v>308</v>
      </c>
      <c r="B311" s="7">
        <v>1106</v>
      </c>
      <c r="C311" s="7" t="s">
        <v>4221</v>
      </c>
      <c r="D311" s="7" t="s">
        <v>4222</v>
      </c>
      <c r="E311" s="7" t="s">
        <v>4223</v>
      </c>
      <c r="F311" s="7" t="s">
        <v>4224</v>
      </c>
      <c r="G311" s="7" t="s">
        <v>4225</v>
      </c>
      <c r="H311" s="8">
        <v>2021</v>
      </c>
      <c r="I311" s="8" t="s">
        <v>2522</v>
      </c>
      <c r="J311" s="7" t="s">
        <v>2523</v>
      </c>
      <c r="K311" s="7" t="s">
        <v>4045</v>
      </c>
      <c r="L311" s="8" t="s">
        <v>2536</v>
      </c>
      <c r="M311" s="8">
        <v>2</v>
      </c>
      <c r="N311" s="7" t="s">
        <v>2807</v>
      </c>
      <c r="O311" s="7" t="s">
        <v>3145</v>
      </c>
      <c r="P311" s="7">
        <v>2021</v>
      </c>
      <c r="Q311" s="7">
        <v>10</v>
      </c>
      <c r="R311" s="7">
        <v>7</v>
      </c>
      <c r="S311" s="7" t="s">
        <v>2527</v>
      </c>
      <c r="T311" s="7" t="s">
        <v>2527</v>
      </c>
      <c r="U311" s="7" t="str">
        <f>HYPERLINK("http://dx.doi.org/10.3390/pathogens10070849","http://dx.doi.org/10.3390/pathogens10070849")</f>
        <v>http://dx.doi.org/10.3390/pathogens10070849</v>
      </c>
      <c r="V311" s="7" t="s">
        <v>2528</v>
      </c>
      <c r="W311" s="7" t="s">
        <v>2529</v>
      </c>
    </row>
    <row r="312" spans="1:23" ht="20" customHeight="1" x14ac:dyDescent="0.15">
      <c r="A312" s="7">
        <v>309</v>
      </c>
      <c r="B312" s="7">
        <v>1107</v>
      </c>
      <c r="C312" s="7" t="s">
        <v>4226</v>
      </c>
      <c r="D312" s="7" t="s">
        <v>4227</v>
      </c>
      <c r="E312" s="7" t="s">
        <v>4228</v>
      </c>
      <c r="F312" s="7" t="s">
        <v>4229</v>
      </c>
      <c r="G312" s="7" t="s">
        <v>4230</v>
      </c>
      <c r="H312" s="8">
        <v>2021</v>
      </c>
      <c r="I312" s="8" t="s">
        <v>2522</v>
      </c>
      <c r="J312" s="7" t="s">
        <v>2523</v>
      </c>
      <c r="K312" s="7" t="s">
        <v>2535</v>
      </c>
      <c r="L312" s="8" t="s">
        <v>2536</v>
      </c>
      <c r="M312" s="8">
        <v>3</v>
      </c>
      <c r="N312" s="7" t="s">
        <v>2801</v>
      </c>
      <c r="O312" s="7" t="s">
        <v>3201</v>
      </c>
      <c r="P312" s="7">
        <v>2021</v>
      </c>
      <c r="Q312" s="7">
        <v>93</v>
      </c>
      <c r="R312" s="7" t="s">
        <v>2527</v>
      </c>
      <c r="S312" s="7" t="s">
        <v>2527</v>
      </c>
      <c r="T312" s="7" t="s">
        <v>2527</v>
      </c>
      <c r="U312" s="7" t="str">
        <f>HYPERLINK("http://dx.doi.org/10.1016/j.meegid.2021.104962","http://dx.doi.org/10.1016/j.meegid.2021.104962")</f>
        <v>http://dx.doi.org/10.1016/j.meegid.2021.104962</v>
      </c>
      <c r="V312" s="7" t="s">
        <v>2528</v>
      </c>
      <c r="W312" s="7" t="s">
        <v>2529</v>
      </c>
    </row>
    <row r="313" spans="1:23" ht="20" customHeight="1" x14ac:dyDescent="0.15">
      <c r="A313" s="7">
        <v>310</v>
      </c>
      <c r="B313" s="7">
        <v>1108</v>
      </c>
      <c r="C313" s="7" t="s">
        <v>4231</v>
      </c>
      <c r="D313" s="7" t="s">
        <v>4232</v>
      </c>
      <c r="E313" s="7" t="s">
        <v>4233</v>
      </c>
      <c r="F313" s="7" t="s">
        <v>4234</v>
      </c>
      <c r="G313" s="7" t="s">
        <v>4235</v>
      </c>
      <c r="H313" s="8">
        <v>2021</v>
      </c>
      <c r="I313" s="8" t="s">
        <v>2522</v>
      </c>
      <c r="J313" s="7" t="s">
        <v>2523</v>
      </c>
      <c r="K313" s="7" t="s">
        <v>2581</v>
      </c>
      <c r="L313" s="8" t="s">
        <v>2536</v>
      </c>
      <c r="M313" s="8">
        <v>3</v>
      </c>
      <c r="N313" s="7" t="s">
        <v>2607</v>
      </c>
      <c r="O313" s="7" t="s">
        <v>2716</v>
      </c>
      <c r="P313" s="7">
        <v>2021</v>
      </c>
      <c r="Q313" s="7">
        <v>51</v>
      </c>
      <c r="R313" s="7">
        <v>8</v>
      </c>
      <c r="S313" s="7">
        <v>667</v>
      </c>
      <c r="T313" s="7">
        <v>683</v>
      </c>
      <c r="U313" s="7" t="str">
        <f>HYPERLINK("http://dx.doi.org/10.1016/j.ijpara.2020.12.006","http://dx.doi.org/10.1016/j.ijpara.2020.12.006")</f>
        <v>http://dx.doi.org/10.1016/j.ijpara.2020.12.006</v>
      </c>
      <c r="V313" s="7" t="s">
        <v>2528</v>
      </c>
      <c r="W313" s="7" t="s">
        <v>2529</v>
      </c>
    </row>
    <row r="314" spans="1:23" ht="20" customHeight="1" x14ac:dyDescent="0.15">
      <c r="A314" s="7">
        <v>311</v>
      </c>
      <c r="B314" s="7">
        <v>1109</v>
      </c>
      <c r="C314" s="7" t="s">
        <v>4236</v>
      </c>
      <c r="D314" s="7" t="s">
        <v>4237</v>
      </c>
      <c r="E314" s="7" t="s">
        <v>4238</v>
      </c>
      <c r="F314" s="7" t="s">
        <v>4239</v>
      </c>
      <c r="G314" s="7" t="s">
        <v>4240</v>
      </c>
      <c r="H314" s="8">
        <v>2021</v>
      </c>
      <c r="I314" s="8" t="s">
        <v>2522</v>
      </c>
      <c r="J314" s="7" t="s">
        <v>2523</v>
      </c>
      <c r="K314" s="7" t="s">
        <v>4045</v>
      </c>
      <c r="L314" s="8" t="s">
        <v>2536</v>
      </c>
      <c r="M314" s="8">
        <v>2</v>
      </c>
      <c r="N314" s="7" t="s">
        <v>3770</v>
      </c>
      <c r="O314" s="7" t="s">
        <v>2888</v>
      </c>
      <c r="P314" s="7">
        <v>2021</v>
      </c>
      <c r="Q314" s="7">
        <v>68</v>
      </c>
      <c r="R314" s="7" t="s">
        <v>2527</v>
      </c>
      <c r="S314" s="7" t="s">
        <v>2527</v>
      </c>
      <c r="T314" s="7" t="s">
        <v>2527</v>
      </c>
      <c r="U314" s="7" t="str">
        <f>HYPERLINK("http://dx.doi.org/10.14411/fp.2021.013","http://dx.doi.org/10.14411/fp.2021.013")</f>
        <v>http://dx.doi.org/10.14411/fp.2021.013</v>
      </c>
      <c r="V314" s="7" t="s">
        <v>2528</v>
      </c>
      <c r="W314" s="7" t="s">
        <v>2529</v>
      </c>
    </row>
    <row r="315" spans="1:23" ht="20" customHeight="1" x14ac:dyDescent="0.15">
      <c r="A315" s="7">
        <v>312</v>
      </c>
      <c r="B315" s="7">
        <v>1110</v>
      </c>
      <c r="C315" s="7" t="s">
        <v>4241</v>
      </c>
      <c r="D315" s="7" t="s">
        <v>4242</v>
      </c>
      <c r="E315" s="7" t="s">
        <v>4243</v>
      </c>
      <c r="F315" s="7" t="s">
        <v>4244</v>
      </c>
      <c r="G315" s="7" t="s">
        <v>4245</v>
      </c>
      <c r="H315" s="8">
        <v>2021</v>
      </c>
      <c r="I315" s="8" t="s">
        <v>2522</v>
      </c>
      <c r="J315" s="7" t="s">
        <v>2523</v>
      </c>
      <c r="K315" s="7" t="s">
        <v>2773</v>
      </c>
      <c r="L315" s="8" t="s">
        <v>2536</v>
      </c>
      <c r="M315" s="8">
        <v>4</v>
      </c>
      <c r="N315" s="7" t="s">
        <v>4246</v>
      </c>
      <c r="O315" s="7" t="s">
        <v>2983</v>
      </c>
      <c r="P315" s="7">
        <v>2021</v>
      </c>
      <c r="Q315" s="7">
        <v>15</v>
      </c>
      <c r="R315" s="7" t="s">
        <v>2527</v>
      </c>
      <c r="S315" s="7">
        <v>158</v>
      </c>
      <c r="T315" s="7">
        <v>172</v>
      </c>
      <c r="U315" s="7" t="str">
        <f>HYPERLINK("http://dx.doi.org/10.1016/j.ijppaw.2021.05.001","http://dx.doi.org/10.1016/j.ijppaw.2021.05.001")</f>
        <v>http://dx.doi.org/10.1016/j.ijppaw.2021.05.001</v>
      </c>
      <c r="V315" s="7" t="s">
        <v>2528</v>
      </c>
      <c r="W315" s="7" t="s">
        <v>2529</v>
      </c>
    </row>
    <row r="316" spans="1:23" ht="20" customHeight="1" x14ac:dyDescent="0.15">
      <c r="A316" s="7">
        <v>313</v>
      </c>
      <c r="B316" s="7">
        <v>1111</v>
      </c>
      <c r="C316" s="7" t="s">
        <v>4247</v>
      </c>
      <c r="D316" s="7" t="s">
        <v>4248</v>
      </c>
      <c r="E316" s="7" t="s">
        <v>4249</v>
      </c>
      <c r="F316" s="7" t="s">
        <v>4250</v>
      </c>
      <c r="G316" s="7" t="s">
        <v>4251</v>
      </c>
      <c r="H316" s="8">
        <v>2021</v>
      </c>
      <c r="I316" s="8" t="s">
        <v>2522</v>
      </c>
      <c r="J316" s="7" t="s">
        <v>2523</v>
      </c>
      <c r="K316" s="7" t="s">
        <v>4004</v>
      </c>
      <c r="L316" s="8" t="s">
        <v>2536</v>
      </c>
      <c r="M316" s="8">
        <v>4</v>
      </c>
      <c r="N316" s="7" t="s">
        <v>4252</v>
      </c>
      <c r="O316" s="7" t="s">
        <v>3201</v>
      </c>
      <c r="P316" s="7">
        <v>2021</v>
      </c>
      <c r="Q316" s="7">
        <v>92</v>
      </c>
      <c r="R316" s="7" t="s">
        <v>2527</v>
      </c>
      <c r="S316" s="7" t="s">
        <v>2527</v>
      </c>
      <c r="T316" s="7" t="s">
        <v>2527</v>
      </c>
      <c r="U316" s="7" t="str">
        <f>HYPERLINK("http://dx.doi.org/10.1016/j.meegid.2021.104911","http://dx.doi.org/10.1016/j.meegid.2021.104911")</f>
        <v>http://dx.doi.org/10.1016/j.meegid.2021.104911</v>
      </c>
      <c r="V316" s="7" t="s">
        <v>2528</v>
      </c>
      <c r="W316" s="7" t="s">
        <v>2529</v>
      </c>
    </row>
    <row r="317" spans="1:23" ht="20" customHeight="1" x14ac:dyDescent="0.15">
      <c r="A317" s="7">
        <v>314</v>
      </c>
      <c r="B317" s="7">
        <v>1113</v>
      </c>
      <c r="C317" s="7" t="s">
        <v>4253</v>
      </c>
      <c r="D317" s="7" t="s">
        <v>4254</v>
      </c>
      <c r="E317" s="7" t="s">
        <v>4255</v>
      </c>
      <c r="F317" s="7" t="s">
        <v>2527</v>
      </c>
      <c r="G317" s="7" t="s">
        <v>4256</v>
      </c>
      <c r="H317" s="8">
        <v>2021</v>
      </c>
      <c r="I317" s="8" t="s">
        <v>2758</v>
      </c>
      <c r="J317" s="7" t="s">
        <v>2523</v>
      </c>
      <c r="O317" s="7" t="s">
        <v>3101</v>
      </c>
      <c r="P317" s="7">
        <v>2021</v>
      </c>
      <c r="Q317" s="7">
        <v>182</v>
      </c>
      <c r="R317" s="7" t="s">
        <v>2527</v>
      </c>
      <c r="S317" s="7" t="s">
        <v>2527</v>
      </c>
      <c r="T317" s="7" t="s">
        <v>2527</v>
      </c>
      <c r="U317" s="7" t="str">
        <f>HYPERLINK("http://dx.doi.org/10.1016/j.jip.2021.107582","http://dx.doi.org/10.1016/j.jip.2021.107582")</f>
        <v>http://dx.doi.org/10.1016/j.jip.2021.107582</v>
      </c>
      <c r="V317" s="7" t="s">
        <v>2528</v>
      </c>
      <c r="W317" s="7" t="s">
        <v>2529</v>
      </c>
    </row>
    <row r="318" spans="1:23" ht="20" customHeight="1" x14ac:dyDescent="0.15">
      <c r="A318" s="7">
        <v>315</v>
      </c>
      <c r="B318" s="7">
        <v>1114</v>
      </c>
      <c r="C318" s="7" t="s">
        <v>4257</v>
      </c>
      <c r="D318" s="7" t="s">
        <v>4258</v>
      </c>
      <c r="E318" s="7" t="s">
        <v>4259</v>
      </c>
      <c r="F318" s="7" t="s">
        <v>4260</v>
      </c>
      <c r="G318" s="7" t="s">
        <v>4261</v>
      </c>
      <c r="H318" s="8">
        <v>2021</v>
      </c>
      <c r="I318" s="8" t="s">
        <v>2522</v>
      </c>
      <c r="J318" s="7" t="s">
        <v>2523</v>
      </c>
      <c r="K318" s="7" t="s">
        <v>3235</v>
      </c>
      <c r="L318" s="8" t="s">
        <v>2551</v>
      </c>
      <c r="N318" s="7" t="s">
        <v>2551</v>
      </c>
      <c r="O318" s="7" t="s">
        <v>2559</v>
      </c>
      <c r="P318" s="7">
        <v>2021</v>
      </c>
      <c r="Q318" s="7">
        <v>120</v>
      </c>
      <c r="R318" s="7">
        <v>6</v>
      </c>
      <c r="S318" s="7">
        <v>2037</v>
      </c>
      <c r="T318" s="7">
        <v>2046</v>
      </c>
      <c r="U318" s="7" t="str">
        <f>HYPERLINK("http://dx.doi.org/10.1007/s00436-021-07159-y","http://dx.doi.org/10.1007/s00436-021-07159-y")</f>
        <v>http://dx.doi.org/10.1007/s00436-021-07159-y</v>
      </c>
      <c r="V318" s="7" t="s">
        <v>2528</v>
      </c>
      <c r="W318" s="7" t="s">
        <v>2529</v>
      </c>
    </row>
    <row r="319" spans="1:23" ht="20" customHeight="1" x14ac:dyDescent="0.15">
      <c r="A319" s="7">
        <v>316</v>
      </c>
      <c r="B319" s="7">
        <v>1115</v>
      </c>
      <c r="C319" s="7" t="s">
        <v>4262</v>
      </c>
      <c r="D319" s="7" t="s">
        <v>4263</v>
      </c>
      <c r="E319" s="7" t="s">
        <v>4264</v>
      </c>
      <c r="F319" s="7" t="s">
        <v>4265</v>
      </c>
      <c r="G319" s="7" t="s">
        <v>4266</v>
      </c>
      <c r="H319" s="8">
        <v>2021</v>
      </c>
      <c r="I319" s="8" t="s">
        <v>2522</v>
      </c>
      <c r="J319" s="7" t="s">
        <v>2523</v>
      </c>
      <c r="K319" s="7" t="s">
        <v>3118</v>
      </c>
      <c r="L319" s="8" t="s">
        <v>2536</v>
      </c>
      <c r="M319" s="8">
        <v>1</v>
      </c>
      <c r="N319" s="7" t="s">
        <v>3009</v>
      </c>
      <c r="O319" s="7" t="s">
        <v>3947</v>
      </c>
      <c r="P319" s="7">
        <v>2021</v>
      </c>
      <c r="Q319" s="7">
        <v>52</v>
      </c>
      <c r="R319" s="7">
        <v>9</v>
      </c>
      <c r="S319" s="7">
        <v>4475</v>
      </c>
      <c r="T319" s="7">
        <v>4488</v>
      </c>
      <c r="U319" s="9" t="str">
        <f>HYPERLINK("http://dx.doi.org/10.1111/are.15286","http://dx.doi.org/10.1111/are.15286")</f>
        <v>http://dx.doi.org/10.1111/are.15286</v>
      </c>
      <c r="V319" s="7" t="s">
        <v>2528</v>
      </c>
      <c r="W319" s="7" t="s">
        <v>2529</v>
      </c>
    </row>
    <row r="320" spans="1:23" ht="20" customHeight="1" x14ac:dyDescent="0.15">
      <c r="A320" s="7">
        <v>317</v>
      </c>
      <c r="B320" s="7">
        <v>1117</v>
      </c>
      <c r="C320" s="7" t="s">
        <v>4267</v>
      </c>
      <c r="D320" s="7" t="s">
        <v>4268</v>
      </c>
      <c r="E320" s="7" t="s">
        <v>4269</v>
      </c>
      <c r="F320" s="7" t="s">
        <v>4270</v>
      </c>
      <c r="G320" s="7" t="s">
        <v>4271</v>
      </c>
      <c r="H320" s="8">
        <v>2021</v>
      </c>
      <c r="I320" s="8" t="s">
        <v>2522</v>
      </c>
      <c r="J320" s="7" t="s">
        <v>2523</v>
      </c>
      <c r="K320" s="7" t="s">
        <v>4272</v>
      </c>
      <c r="L320" s="8" t="s">
        <v>2536</v>
      </c>
      <c r="M320" s="8">
        <v>2</v>
      </c>
      <c r="N320" s="7" t="s">
        <v>2807</v>
      </c>
      <c r="O320" s="7" t="s">
        <v>2664</v>
      </c>
      <c r="P320" s="7">
        <v>2021</v>
      </c>
      <c r="Q320" s="7">
        <v>83</v>
      </c>
      <c r="R320" s="7" t="s">
        <v>2527</v>
      </c>
      <c r="S320" s="7" t="s">
        <v>2527</v>
      </c>
      <c r="T320" s="7" t="s">
        <v>2527</v>
      </c>
      <c r="U320" s="7" t="str">
        <f>HYPERLINK("http://dx.doi.org/10.1016/j.parint.2021.102318","http://dx.doi.org/10.1016/j.parint.2021.102318")</f>
        <v>http://dx.doi.org/10.1016/j.parint.2021.102318</v>
      </c>
      <c r="V320" s="7" t="s">
        <v>2528</v>
      </c>
      <c r="W320" s="7" t="s">
        <v>2529</v>
      </c>
    </row>
    <row r="321" spans="1:23" ht="20" customHeight="1" x14ac:dyDescent="0.15">
      <c r="A321" s="7">
        <v>318</v>
      </c>
      <c r="B321" s="7">
        <v>1119</v>
      </c>
      <c r="C321" s="7" t="s">
        <v>2809</v>
      </c>
      <c r="D321" s="7" t="s">
        <v>4273</v>
      </c>
      <c r="E321" s="7" t="s">
        <v>4274</v>
      </c>
      <c r="F321" s="7" t="s">
        <v>2527</v>
      </c>
      <c r="G321" s="7" t="s">
        <v>4275</v>
      </c>
      <c r="H321" s="8">
        <v>2021</v>
      </c>
      <c r="I321" s="8" t="s">
        <v>2522</v>
      </c>
      <c r="J321" s="7" t="s">
        <v>2523</v>
      </c>
      <c r="K321" s="7" t="s">
        <v>4272</v>
      </c>
      <c r="L321" s="8" t="s">
        <v>2536</v>
      </c>
      <c r="M321" s="8">
        <v>4</v>
      </c>
      <c r="N321" s="7" t="s">
        <v>4276</v>
      </c>
      <c r="O321" s="7" t="s">
        <v>2559</v>
      </c>
      <c r="P321" s="7">
        <v>2021</v>
      </c>
      <c r="Q321" s="7">
        <v>120</v>
      </c>
      <c r="R321" s="7">
        <v>5</v>
      </c>
      <c r="S321" s="7">
        <v>1687</v>
      </c>
      <c r="T321" s="7">
        <v>1697</v>
      </c>
      <c r="U321" s="7" t="str">
        <f>HYPERLINK("http://dx.doi.org/10.1007/s00436-021-07082-2","http://dx.doi.org/10.1007/s00436-021-07082-2")</f>
        <v>http://dx.doi.org/10.1007/s00436-021-07082-2</v>
      </c>
      <c r="V321" s="7" t="s">
        <v>2528</v>
      </c>
      <c r="W321" s="7" t="s">
        <v>2529</v>
      </c>
    </row>
    <row r="322" spans="1:23" ht="20" customHeight="1" x14ac:dyDescent="0.15">
      <c r="A322" s="7">
        <v>319</v>
      </c>
      <c r="B322" s="7">
        <v>1120</v>
      </c>
      <c r="C322" s="7" t="s">
        <v>4277</v>
      </c>
      <c r="D322" s="7" t="s">
        <v>4278</v>
      </c>
      <c r="E322" s="7" t="s">
        <v>4279</v>
      </c>
      <c r="F322" s="7" t="s">
        <v>4280</v>
      </c>
      <c r="G322" s="7" t="s">
        <v>4281</v>
      </c>
      <c r="H322" s="8">
        <v>2021</v>
      </c>
      <c r="I322" s="8" t="s">
        <v>2522</v>
      </c>
      <c r="J322" s="7" t="s">
        <v>2523</v>
      </c>
      <c r="K322" s="7" t="s">
        <v>4004</v>
      </c>
      <c r="L322" s="8" t="s">
        <v>2536</v>
      </c>
      <c r="M322" s="8">
        <v>1</v>
      </c>
      <c r="N322" s="7" t="s">
        <v>3009</v>
      </c>
      <c r="O322" s="7" t="s">
        <v>2583</v>
      </c>
      <c r="P322" s="7">
        <v>2021</v>
      </c>
      <c r="Q322" s="7">
        <v>148</v>
      </c>
      <c r="R322" s="7">
        <v>3</v>
      </c>
      <c r="S322" s="7">
        <v>366</v>
      </c>
      <c r="T322" s="7">
        <v>383</v>
      </c>
      <c r="U322" s="7" t="str">
        <f>HYPERLINK("http://dx.doi.org/10.1017/S0031182020002073","http://dx.doi.org/10.1017/S0031182020002073")</f>
        <v>http://dx.doi.org/10.1017/S0031182020002073</v>
      </c>
      <c r="V322" s="7" t="s">
        <v>2528</v>
      </c>
      <c r="W322" s="7" t="s">
        <v>2529</v>
      </c>
    </row>
    <row r="323" spans="1:23" ht="20" customHeight="1" x14ac:dyDescent="0.15">
      <c r="A323" s="7">
        <v>320</v>
      </c>
      <c r="B323" s="7">
        <v>1121</v>
      </c>
      <c r="C323" s="7" t="s">
        <v>4282</v>
      </c>
      <c r="D323" s="7" t="s">
        <v>4283</v>
      </c>
      <c r="E323" s="7" t="s">
        <v>4284</v>
      </c>
      <c r="F323" s="7" t="s">
        <v>4285</v>
      </c>
      <c r="G323" s="7" t="s">
        <v>4286</v>
      </c>
      <c r="H323" s="8">
        <v>2021</v>
      </c>
      <c r="I323" s="8" t="s">
        <v>2522</v>
      </c>
      <c r="J323" s="7" t="s">
        <v>2523</v>
      </c>
      <c r="K323" s="7" t="s">
        <v>4287</v>
      </c>
      <c r="L323" s="8" t="s">
        <v>2536</v>
      </c>
      <c r="M323" s="8">
        <v>3</v>
      </c>
      <c r="N323" s="7" t="s">
        <v>2607</v>
      </c>
      <c r="O323" s="7" t="s">
        <v>4288</v>
      </c>
      <c r="P323" s="7">
        <v>2021</v>
      </c>
      <c r="Q323" s="7">
        <v>22</v>
      </c>
      <c r="R323" s="7" t="s">
        <v>2527</v>
      </c>
      <c r="S323" s="7" t="s">
        <v>2527</v>
      </c>
      <c r="T323" s="7" t="s">
        <v>2527</v>
      </c>
      <c r="U323" s="7" t="str">
        <f>HYPERLINK("http://dx.doi.org/10.1016/j.fawpar.2021.e00114","http://dx.doi.org/10.1016/j.fawpar.2021.e00114")</f>
        <v>http://dx.doi.org/10.1016/j.fawpar.2021.e00114</v>
      </c>
      <c r="V323" s="7" t="s">
        <v>2528</v>
      </c>
      <c r="W323" s="7" t="s">
        <v>2529</v>
      </c>
    </row>
    <row r="324" spans="1:23" ht="20" customHeight="1" x14ac:dyDescent="0.15">
      <c r="A324" s="7">
        <v>321</v>
      </c>
      <c r="B324" s="7">
        <v>1122</v>
      </c>
      <c r="C324" s="7" t="s">
        <v>4289</v>
      </c>
      <c r="D324" s="7" t="s">
        <v>4290</v>
      </c>
      <c r="E324" s="7" t="s">
        <v>4291</v>
      </c>
      <c r="F324" s="7" t="s">
        <v>4292</v>
      </c>
      <c r="G324" s="7" t="s">
        <v>4293</v>
      </c>
      <c r="H324" s="8">
        <v>2021</v>
      </c>
      <c r="I324" s="8" t="s">
        <v>2758</v>
      </c>
      <c r="J324" s="7" t="s">
        <v>2523</v>
      </c>
      <c r="O324" s="7" t="s">
        <v>4121</v>
      </c>
      <c r="P324" s="7">
        <v>2021</v>
      </c>
      <c r="Q324" s="7">
        <v>848</v>
      </c>
      <c r="R324" s="7">
        <v>5</v>
      </c>
      <c r="S324" s="7">
        <v>1041</v>
      </c>
      <c r="T324" s="7">
        <v>1057</v>
      </c>
      <c r="U324" s="7" t="str">
        <f>HYPERLINK("http://dx.doi.org/10.1007/s10750-020-04509-2","http://dx.doi.org/10.1007/s10750-020-04509-2")</f>
        <v>http://dx.doi.org/10.1007/s10750-020-04509-2</v>
      </c>
      <c r="V324" s="7" t="s">
        <v>2528</v>
      </c>
      <c r="W324" s="7" t="s">
        <v>2529</v>
      </c>
    </row>
    <row r="325" spans="1:23" ht="20" customHeight="1" x14ac:dyDescent="0.15">
      <c r="A325" s="7">
        <v>322</v>
      </c>
      <c r="B325" s="7">
        <v>1123</v>
      </c>
      <c r="C325" s="7" t="s">
        <v>4294</v>
      </c>
      <c r="D325" s="7" t="s">
        <v>4295</v>
      </c>
      <c r="E325" s="7" t="s">
        <v>4296</v>
      </c>
      <c r="F325" s="7" t="s">
        <v>4297</v>
      </c>
      <c r="G325" s="7" t="s">
        <v>4298</v>
      </c>
      <c r="H325" s="8">
        <v>2021</v>
      </c>
      <c r="I325" s="8" t="s">
        <v>2522</v>
      </c>
      <c r="J325" s="7" t="s">
        <v>2523</v>
      </c>
      <c r="K325" s="7" t="s">
        <v>2535</v>
      </c>
      <c r="L325" s="8" t="s">
        <v>4299</v>
      </c>
      <c r="N325" s="7" t="s">
        <v>4300</v>
      </c>
      <c r="O325" s="7" t="s">
        <v>2559</v>
      </c>
      <c r="P325" s="7">
        <v>2021</v>
      </c>
      <c r="Q325" s="7">
        <v>120</v>
      </c>
      <c r="R325" s="7">
        <v>4</v>
      </c>
      <c r="S325" s="7">
        <v>1291</v>
      </c>
      <c r="T325" s="7">
        <v>1301</v>
      </c>
      <c r="U325" s="7" t="str">
        <f>HYPERLINK("http://dx.doi.org/10.1007/s00436-021-07075-1","http://dx.doi.org/10.1007/s00436-021-07075-1")</f>
        <v>http://dx.doi.org/10.1007/s00436-021-07075-1</v>
      </c>
      <c r="V325" s="7" t="s">
        <v>2528</v>
      </c>
      <c r="W325" s="7" t="s">
        <v>2529</v>
      </c>
    </row>
    <row r="326" spans="1:23" ht="20" customHeight="1" x14ac:dyDescent="0.15">
      <c r="A326" s="7">
        <v>323</v>
      </c>
      <c r="B326" s="7">
        <v>1124</v>
      </c>
      <c r="C326" s="7" t="s">
        <v>4301</v>
      </c>
      <c r="D326" s="7" t="s">
        <v>4302</v>
      </c>
      <c r="E326" s="7" t="s">
        <v>4303</v>
      </c>
      <c r="F326" s="7" t="s">
        <v>4304</v>
      </c>
      <c r="G326" s="7" t="s">
        <v>4305</v>
      </c>
      <c r="H326" s="8">
        <v>2021</v>
      </c>
      <c r="I326" s="8" t="s">
        <v>2522</v>
      </c>
      <c r="J326" s="7" t="s">
        <v>2523</v>
      </c>
      <c r="K326" s="7" t="s">
        <v>2708</v>
      </c>
      <c r="L326" s="8" t="s">
        <v>2536</v>
      </c>
      <c r="M326" s="8">
        <v>3</v>
      </c>
      <c r="N326" s="7" t="s">
        <v>4306</v>
      </c>
      <c r="O326" s="7" t="s">
        <v>2983</v>
      </c>
      <c r="P326" s="7">
        <v>2021</v>
      </c>
      <c r="Q326" s="7">
        <v>14</v>
      </c>
      <c r="R326" s="7" t="s">
        <v>2527</v>
      </c>
      <c r="S326" s="7">
        <v>84</v>
      </c>
      <c r="T326" s="7">
        <v>90</v>
      </c>
      <c r="U326" s="7" t="str">
        <f>HYPERLINK("http://dx.doi.org/10.1016/j.ijppaw.2021.01.005","http://dx.doi.org/10.1016/j.ijppaw.2021.01.005")</f>
        <v>http://dx.doi.org/10.1016/j.ijppaw.2021.01.005</v>
      </c>
      <c r="V326" s="7" t="s">
        <v>2528</v>
      </c>
      <c r="W326" s="7" t="s">
        <v>2529</v>
      </c>
    </row>
    <row r="327" spans="1:23" ht="20" customHeight="1" x14ac:dyDescent="0.15">
      <c r="A327" s="7">
        <v>324</v>
      </c>
      <c r="B327" s="7">
        <v>1125</v>
      </c>
      <c r="C327" s="7" t="s">
        <v>4307</v>
      </c>
      <c r="D327" s="7" t="s">
        <v>4308</v>
      </c>
      <c r="E327" s="7" t="s">
        <v>4309</v>
      </c>
      <c r="F327" s="7" t="s">
        <v>2527</v>
      </c>
      <c r="G327" s="7" t="s">
        <v>4310</v>
      </c>
      <c r="H327" s="8">
        <v>2021</v>
      </c>
      <c r="I327" s="8" t="s">
        <v>2522</v>
      </c>
      <c r="J327" s="7" t="s">
        <v>2523</v>
      </c>
      <c r="K327" s="7" t="s">
        <v>2535</v>
      </c>
      <c r="L327" s="8" t="s">
        <v>2536</v>
      </c>
      <c r="M327" s="8">
        <v>2</v>
      </c>
      <c r="N327" s="7" t="s">
        <v>2600</v>
      </c>
      <c r="O327" s="7" t="s">
        <v>2664</v>
      </c>
      <c r="P327" s="7">
        <v>2021</v>
      </c>
      <c r="Q327" s="7">
        <v>81</v>
      </c>
      <c r="R327" s="7" t="s">
        <v>2527</v>
      </c>
      <c r="S327" s="7" t="s">
        <v>2527</v>
      </c>
      <c r="T327" s="7" t="s">
        <v>2527</v>
      </c>
      <c r="U327" s="7" t="str">
        <f>HYPERLINK("http://dx.doi.org/10.1016/j.parint.2020.102276","http://dx.doi.org/10.1016/j.parint.2020.102276")</f>
        <v>http://dx.doi.org/10.1016/j.parint.2020.102276</v>
      </c>
      <c r="V327" s="7" t="s">
        <v>2528</v>
      </c>
      <c r="W327" s="7" t="s">
        <v>2529</v>
      </c>
    </row>
    <row r="328" spans="1:23" ht="20" customHeight="1" x14ac:dyDescent="0.15">
      <c r="A328" s="7">
        <v>325</v>
      </c>
      <c r="B328" s="7">
        <v>1126</v>
      </c>
      <c r="C328" s="7" t="s">
        <v>4311</v>
      </c>
      <c r="D328" s="7" t="s">
        <v>4312</v>
      </c>
      <c r="E328" s="7" t="s">
        <v>4313</v>
      </c>
      <c r="F328" s="7" t="s">
        <v>4314</v>
      </c>
      <c r="G328" s="7" t="s">
        <v>4315</v>
      </c>
      <c r="H328" s="8">
        <v>2021</v>
      </c>
      <c r="I328" s="8" t="s">
        <v>2522</v>
      </c>
      <c r="J328" s="7" t="s">
        <v>2523</v>
      </c>
      <c r="K328" s="7" t="s">
        <v>4316</v>
      </c>
      <c r="L328" s="8" t="s">
        <v>2536</v>
      </c>
      <c r="M328" s="8">
        <v>1</v>
      </c>
      <c r="N328" s="7" t="s">
        <v>2621</v>
      </c>
      <c r="O328" s="7" t="s">
        <v>2559</v>
      </c>
      <c r="P328" s="7">
        <v>2021</v>
      </c>
      <c r="Q328" s="7">
        <v>120</v>
      </c>
      <c r="R328" s="7">
        <v>3</v>
      </c>
      <c r="S328" s="7">
        <v>971</v>
      </c>
      <c r="T328" s="7">
        <v>977</v>
      </c>
      <c r="U328" s="7" t="str">
        <f>HYPERLINK("http://dx.doi.org/10.1007/s00436-020-07041-3","http://dx.doi.org/10.1007/s00436-020-07041-3")</f>
        <v>http://dx.doi.org/10.1007/s00436-020-07041-3</v>
      </c>
      <c r="V328" s="7" t="s">
        <v>2528</v>
      </c>
      <c r="W328" s="7" t="s">
        <v>2529</v>
      </c>
    </row>
    <row r="329" spans="1:23" ht="20" customHeight="1" x14ac:dyDescent="0.15">
      <c r="A329" s="7">
        <v>326</v>
      </c>
      <c r="B329" s="7">
        <v>1127</v>
      </c>
      <c r="C329" s="7" t="s">
        <v>4317</v>
      </c>
      <c r="D329" s="7" t="s">
        <v>4318</v>
      </c>
      <c r="E329" s="7" t="s">
        <v>4319</v>
      </c>
      <c r="F329" s="7" t="s">
        <v>4320</v>
      </c>
      <c r="G329" s="7" t="s">
        <v>4321</v>
      </c>
      <c r="H329" s="8">
        <v>2021</v>
      </c>
      <c r="I329" s="8" t="s">
        <v>2758</v>
      </c>
      <c r="J329" s="7" t="s">
        <v>2523</v>
      </c>
      <c r="O329" s="7" t="s">
        <v>4322</v>
      </c>
      <c r="P329" s="7">
        <v>2021</v>
      </c>
      <c r="Q329" s="7">
        <v>28</v>
      </c>
      <c r="R329" s="7">
        <v>13</v>
      </c>
      <c r="S329" s="7">
        <v>16308</v>
      </c>
      <c r="T329" s="7">
        <v>16313</v>
      </c>
      <c r="U329" s="7" t="str">
        <f>HYPERLINK("http://dx.doi.org/10.1007/s11356-020-11561-x","http://dx.doi.org/10.1007/s11356-020-11561-x")</f>
        <v>http://dx.doi.org/10.1007/s11356-020-11561-x</v>
      </c>
      <c r="V329" s="7" t="s">
        <v>2528</v>
      </c>
      <c r="W329" s="7" t="s">
        <v>2529</v>
      </c>
    </row>
    <row r="330" spans="1:23" ht="20" customHeight="1" x14ac:dyDescent="0.15">
      <c r="A330" s="7">
        <v>327</v>
      </c>
      <c r="B330" s="7">
        <v>1128</v>
      </c>
      <c r="C330" s="7" t="s">
        <v>4323</v>
      </c>
      <c r="D330" s="7" t="s">
        <v>4324</v>
      </c>
      <c r="E330" s="7" t="s">
        <v>4325</v>
      </c>
      <c r="F330" s="7" t="s">
        <v>4326</v>
      </c>
      <c r="G330" s="7" t="s">
        <v>4327</v>
      </c>
      <c r="H330" s="8">
        <v>2021</v>
      </c>
      <c r="I330" s="8" t="s">
        <v>2758</v>
      </c>
      <c r="J330" s="7" t="s">
        <v>2523</v>
      </c>
      <c r="O330" s="7" t="s">
        <v>2746</v>
      </c>
      <c r="P330" s="7">
        <v>2021</v>
      </c>
      <c r="Q330" s="7">
        <v>29</v>
      </c>
      <c r="R330" s="7">
        <v>4</v>
      </c>
      <c r="S330" s="7">
        <v>407</v>
      </c>
      <c r="T330" s="7">
        <v>414</v>
      </c>
      <c r="U330" s="7" t="str">
        <f>HYPERLINK("http://dx.doi.org/10.15421/012152","http://dx.doi.org/10.15421/012152")</f>
        <v>http://dx.doi.org/10.15421/012152</v>
      </c>
      <c r="V330" s="7" t="s">
        <v>2528</v>
      </c>
      <c r="W330" s="7" t="s">
        <v>2529</v>
      </c>
    </row>
    <row r="331" spans="1:23" ht="20" customHeight="1" x14ac:dyDescent="0.15">
      <c r="A331" s="7">
        <v>328</v>
      </c>
      <c r="B331" s="7">
        <v>1129</v>
      </c>
      <c r="C331" s="7" t="s">
        <v>4328</v>
      </c>
      <c r="D331" s="7" t="s">
        <v>4329</v>
      </c>
      <c r="E331" s="7" t="s">
        <v>2527</v>
      </c>
      <c r="F331" s="7" t="s">
        <v>4330</v>
      </c>
      <c r="G331" s="7" t="s">
        <v>4331</v>
      </c>
      <c r="H331" s="8">
        <v>2021</v>
      </c>
      <c r="I331" s="8" t="s">
        <v>2758</v>
      </c>
      <c r="J331" s="7" t="s">
        <v>2523</v>
      </c>
      <c r="O331" s="7" t="s">
        <v>2589</v>
      </c>
      <c r="P331" s="7">
        <v>2021</v>
      </c>
      <c r="Q331" s="7">
        <v>16</v>
      </c>
      <c r="R331" s="7">
        <v>8</v>
      </c>
      <c r="S331" s="7" t="s">
        <v>2527</v>
      </c>
      <c r="T331" s="7" t="s">
        <v>2527</v>
      </c>
      <c r="U331" s="7" t="str">
        <f>HYPERLINK("http://dx.doi.org/10.1371/journal.pone.0250750","http://dx.doi.org/10.1371/journal.pone.0250750")</f>
        <v>http://dx.doi.org/10.1371/journal.pone.0250750</v>
      </c>
      <c r="V331" s="7" t="s">
        <v>2528</v>
      </c>
      <c r="W331" s="7" t="s">
        <v>2529</v>
      </c>
    </row>
    <row r="332" spans="1:23" ht="20" customHeight="1" x14ac:dyDescent="0.15">
      <c r="A332" s="7">
        <v>329</v>
      </c>
      <c r="B332" s="7">
        <v>1134</v>
      </c>
      <c r="C332" s="7" t="s">
        <v>4332</v>
      </c>
      <c r="D332" s="7" t="s">
        <v>4333</v>
      </c>
      <c r="E332" s="7" t="s">
        <v>4334</v>
      </c>
      <c r="F332" s="7" t="s">
        <v>4335</v>
      </c>
      <c r="G332" s="7" t="s">
        <v>4336</v>
      </c>
      <c r="H332" s="8">
        <v>2021</v>
      </c>
      <c r="I332" s="8" t="s">
        <v>2522</v>
      </c>
      <c r="J332" s="7" t="s">
        <v>2523</v>
      </c>
      <c r="K332" s="7" t="s">
        <v>2708</v>
      </c>
      <c r="L332" s="8" t="s">
        <v>2536</v>
      </c>
      <c r="M332" s="8">
        <v>2</v>
      </c>
      <c r="N332" s="7" t="s">
        <v>2807</v>
      </c>
      <c r="O332" s="7" t="s">
        <v>2559</v>
      </c>
      <c r="P332" s="7">
        <v>2021</v>
      </c>
      <c r="Q332" s="7">
        <v>120</v>
      </c>
      <c r="R332" s="7">
        <v>1</v>
      </c>
      <c r="S332" s="7">
        <v>133</v>
      </c>
      <c r="T332" s="7">
        <v>143</v>
      </c>
      <c r="U332" s="7" t="str">
        <f>HYPERLINK("http://dx.doi.org/10.1007/s00436-020-06945-4","http://dx.doi.org/10.1007/s00436-020-06945-4")</f>
        <v>http://dx.doi.org/10.1007/s00436-020-06945-4</v>
      </c>
      <c r="V332" s="7" t="s">
        <v>2528</v>
      </c>
      <c r="W332" s="7" t="s">
        <v>2529</v>
      </c>
    </row>
    <row r="333" spans="1:23" ht="20" customHeight="1" x14ac:dyDescent="0.15">
      <c r="A333" s="7">
        <v>330</v>
      </c>
      <c r="B333" s="7">
        <v>1806</v>
      </c>
      <c r="C333" s="7" t="s">
        <v>4337</v>
      </c>
      <c r="D333" s="7" t="s">
        <v>4338</v>
      </c>
      <c r="E333" s="7" t="s">
        <v>4339</v>
      </c>
      <c r="F333" s="7" t="s">
        <v>4340</v>
      </c>
      <c r="G333" s="7" t="s">
        <v>4341</v>
      </c>
      <c r="H333" s="8">
        <v>2021</v>
      </c>
      <c r="I333" s="8" t="s">
        <v>2522</v>
      </c>
      <c r="J333" s="7" t="s">
        <v>2523</v>
      </c>
      <c r="K333" s="7" t="s">
        <v>2535</v>
      </c>
      <c r="L333" s="8" t="s">
        <v>2536</v>
      </c>
      <c r="M333" s="8">
        <v>2</v>
      </c>
      <c r="N333" s="7" t="s">
        <v>2633</v>
      </c>
      <c r="O333" s="7" t="s">
        <v>4342</v>
      </c>
      <c r="P333" s="7">
        <v>2021</v>
      </c>
      <c r="Q333" s="7">
        <v>12</v>
      </c>
      <c r="R333" s="7">
        <v>1</v>
      </c>
      <c r="S333" s="7">
        <v>15</v>
      </c>
      <c r="T333" s="7">
        <v>24</v>
      </c>
      <c r="U333" s="7" t="str">
        <f>HYPERLINK("http://dx.doi.org/10.30466/vrf.2018.95586.2296","http://dx.doi.org/10.30466/vrf.2018.95586.2296")</f>
        <v>http://dx.doi.org/10.30466/vrf.2018.95586.2296</v>
      </c>
      <c r="V333" s="7" t="s">
        <v>2528</v>
      </c>
      <c r="W333" s="7" t="s">
        <v>2529</v>
      </c>
    </row>
    <row r="334" spans="1:23" ht="20" customHeight="1" x14ac:dyDescent="0.15">
      <c r="A334" s="7">
        <v>331</v>
      </c>
      <c r="B334" s="7">
        <v>1813</v>
      </c>
      <c r="C334" s="7" t="s">
        <v>4343</v>
      </c>
      <c r="D334" s="7" t="s">
        <v>4344</v>
      </c>
      <c r="E334" s="7" t="s">
        <v>4345</v>
      </c>
      <c r="F334" s="7" t="s">
        <v>4346</v>
      </c>
      <c r="G334" s="7" t="s">
        <v>4347</v>
      </c>
      <c r="H334" s="8">
        <v>2021</v>
      </c>
      <c r="I334" s="8" t="s">
        <v>2522</v>
      </c>
      <c r="J334" s="7" t="s">
        <v>2523</v>
      </c>
      <c r="K334" s="7" t="s">
        <v>4004</v>
      </c>
      <c r="L334" s="8" t="s">
        <v>2536</v>
      </c>
      <c r="M334" s="8">
        <v>1</v>
      </c>
      <c r="N334" s="7" t="s">
        <v>2582</v>
      </c>
      <c r="O334" s="7" t="s">
        <v>3145</v>
      </c>
      <c r="P334" s="7">
        <v>2021</v>
      </c>
      <c r="Q334" s="7">
        <v>10</v>
      </c>
      <c r="R334" s="7">
        <v>11</v>
      </c>
      <c r="S334" s="7" t="s">
        <v>2527</v>
      </c>
      <c r="T334" s="7" t="s">
        <v>2527</v>
      </c>
      <c r="U334" s="7" t="str">
        <f>HYPERLINK("http://dx.doi.org/10.3390/pathogens10111473","http://dx.doi.org/10.3390/pathogens10111473")</f>
        <v>http://dx.doi.org/10.3390/pathogens10111473</v>
      </c>
      <c r="V334" s="7" t="s">
        <v>2528</v>
      </c>
      <c r="W334" s="7" t="s">
        <v>2529</v>
      </c>
    </row>
    <row r="335" spans="1:23" ht="20" customHeight="1" x14ac:dyDescent="0.15">
      <c r="A335" s="7">
        <v>332</v>
      </c>
      <c r="B335" s="7">
        <v>1814</v>
      </c>
      <c r="C335" s="7" t="s">
        <v>4348</v>
      </c>
      <c r="D335" s="7" t="s">
        <v>4349</v>
      </c>
      <c r="E335" s="7" t="s">
        <v>4350</v>
      </c>
      <c r="F335" s="7" t="s">
        <v>4351</v>
      </c>
      <c r="G335" s="7" t="s">
        <v>4352</v>
      </c>
      <c r="H335" s="8">
        <v>2021</v>
      </c>
      <c r="I335" s="8" t="s">
        <v>2522</v>
      </c>
      <c r="J335" s="7" t="s">
        <v>2523</v>
      </c>
      <c r="K335" s="7" t="s">
        <v>4004</v>
      </c>
      <c r="L335" s="8" t="s">
        <v>2536</v>
      </c>
      <c r="M335" s="8">
        <v>4</v>
      </c>
      <c r="N335" s="7" t="s">
        <v>2658</v>
      </c>
      <c r="O335" s="7" t="s">
        <v>2583</v>
      </c>
      <c r="P335" s="7">
        <v>2021</v>
      </c>
      <c r="Q335" s="7">
        <v>148</v>
      </c>
      <c r="R335" s="7">
        <v>13</v>
      </c>
      <c r="S335" s="7">
        <v>1648</v>
      </c>
      <c r="T335" s="7">
        <v>1664</v>
      </c>
      <c r="U335" s="7" t="str">
        <f>HYPERLINK("http://dx.doi.org/10.1017/S0031182021001372","http://dx.doi.org/10.1017/S0031182021001372")</f>
        <v>http://dx.doi.org/10.1017/S0031182021001372</v>
      </c>
      <c r="V335" s="7" t="s">
        <v>2528</v>
      </c>
      <c r="W335" s="7" t="s">
        <v>2529</v>
      </c>
    </row>
    <row r="336" spans="1:23" ht="20" customHeight="1" x14ac:dyDescent="0.15">
      <c r="A336" s="7">
        <v>333</v>
      </c>
      <c r="B336" s="7">
        <v>1815</v>
      </c>
      <c r="C336" s="7" t="s">
        <v>4353</v>
      </c>
      <c r="D336" s="7" t="s">
        <v>4354</v>
      </c>
      <c r="E336" s="7" t="s">
        <v>4355</v>
      </c>
      <c r="F336" s="7" t="s">
        <v>4356</v>
      </c>
      <c r="G336" s="7" t="s">
        <v>4357</v>
      </c>
      <c r="H336" s="8">
        <v>2021</v>
      </c>
      <c r="I336" s="8" t="s">
        <v>2522</v>
      </c>
      <c r="J336" s="7" t="s">
        <v>2523</v>
      </c>
      <c r="K336" s="7" t="s">
        <v>2773</v>
      </c>
      <c r="L336" s="8" t="s">
        <v>2536</v>
      </c>
      <c r="M336" s="8">
        <v>2</v>
      </c>
      <c r="N336" s="7" t="s">
        <v>2600</v>
      </c>
      <c r="O336" s="7" t="s">
        <v>2716</v>
      </c>
      <c r="P336" s="7">
        <v>2021</v>
      </c>
      <c r="Q336" s="7">
        <v>51</v>
      </c>
      <c r="R336" s="7">
        <v>12</v>
      </c>
      <c r="S336" s="7">
        <v>1035</v>
      </c>
      <c r="T336" s="7">
        <v>1046</v>
      </c>
      <c r="U336" s="7" t="str">
        <f>HYPERLINK("http://dx.doi.org/10.1016/j.ijpara.2021.05.003","http://dx.doi.org/10.1016/j.ijpara.2021.05.003")</f>
        <v>http://dx.doi.org/10.1016/j.ijpara.2021.05.003</v>
      </c>
      <c r="V336" s="7" t="s">
        <v>2528</v>
      </c>
      <c r="W336" s="7" t="s">
        <v>2529</v>
      </c>
    </row>
    <row r="337" spans="1:23" ht="20" customHeight="1" x14ac:dyDescent="0.15">
      <c r="A337" s="7">
        <v>334</v>
      </c>
      <c r="B337" s="7">
        <v>1816</v>
      </c>
      <c r="C337" s="7" t="s">
        <v>4358</v>
      </c>
      <c r="D337" s="7" t="s">
        <v>4359</v>
      </c>
      <c r="E337" s="7" t="s">
        <v>4360</v>
      </c>
      <c r="F337" s="7" t="s">
        <v>4361</v>
      </c>
      <c r="G337" s="7" t="s">
        <v>4362</v>
      </c>
      <c r="H337" s="8">
        <v>2021</v>
      </c>
      <c r="I337" s="8" t="s">
        <v>2522</v>
      </c>
      <c r="J337" s="7" t="s">
        <v>2523</v>
      </c>
      <c r="K337" s="7" t="s">
        <v>4045</v>
      </c>
      <c r="L337" s="8" t="s">
        <v>2536</v>
      </c>
      <c r="M337" s="8">
        <v>4</v>
      </c>
      <c r="N337" s="7" t="s">
        <v>2658</v>
      </c>
      <c r="O337" s="7" t="s">
        <v>2608</v>
      </c>
      <c r="P337" s="7">
        <v>2021</v>
      </c>
      <c r="Q337" s="7">
        <v>28</v>
      </c>
      <c r="R337" s="7" t="s">
        <v>2527</v>
      </c>
      <c r="S337" s="7" t="s">
        <v>2527</v>
      </c>
      <c r="T337" s="7" t="s">
        <v>2527</v>
      </c>
      <c r="U337" s="7" t="str">
        <f>HYPERLINK("http://dx.doi.org/10.1051/parasite/2021065","http://dx.doi.org/10.1051/parasite/2021065")</f>
        <v>http://dx.doi.org/10.1051/parasite/2021065</v>
      </c>
      <c r="V337" s="7" t="s">
        <v>2528</v>
      </c>
      <c r="W337" s="7" t="s">
        <v>2529</v>
      </c>
    </row>
    <row r="338" spans="1:23" ht="20" customHeight="1" x14ac:dyDescent="0.15">
      <c r="A338" s="7">
        <v>335</v>
      </c>
      <c r="B338" s="7">
        <v>1821</v>
      </c>
      <c r="C338" s="7" t="s">
        <v>4363</v>
      </c>
      <c r="D338" s="7" t="s">
        <v>4364</v>
      </c>
      <c r="E338" s="7" t="s">
        <v>4365</v>
      </c>
      <c r="F338" s="7" t="s">
        <v>4366</v>
      </c>
      <c r="G338" s="7" t="s">
        <v>4367</v>
      </c>
      <c r="H338" s="8">
        <v>2021</v>
      </c>
      <c r="I338" s="8" t="s">
        <v>2522</v>
      </c>
      <c r="J338" s="7" t="s">
        <v>2523</v>
      </c>
      <c r="K338" s="7" t="s">
        <v>4004</v>
      </c>
      <c r="L338" s="8" t="s">
        <v>2536</v>
      </c>
      <c r="M338" s="8">
        <v>2</v>
      </c>
      <c r="N338" s="7" t="s">
        <v>2807</v>
      </c>
      <c r="O338" s="7" t="s">
        <v>4368</v>
      </c>
      <c r="P338" s="7">
        <v>2021</v>
      </c>
      <c r="Q338" s="7">
        <v>14</v>
      </c>
      <c r="R338" s="7">
        <v>10</v>
      </c>
      <c r="S338" s="7">
        <v>2655</v>
      </c>
      <c r="T338" s="7">
        <v>2661</v>
      </c>
      <c r="U338" s="7" t="str">
        <f>HYPERLINK("http://dx.doi.org/10.14202/vetworld.2021.2655-2661","http://dx.doi.org/10.14202/vetworld.2021.2655-2661")</f>
        <v>http://dx.doi.org/10.14202/vetworld.2021.2655-2661</v>
      </c>
      <c r="V338" s="7" t="s">
        <v>2528</v>
      </c>
      <c r="W338" s="7" t="s">
        <v>2529</v>
      </c>
    </row>
    <row r="339" spans="1:23" ht="20" customHeight="1" x14ac:dyDescent="0.15">
      <c r="A339" s="7">
        <v>336</v>
      </c>
      <c r="B339" s="7">
        <v>1823</v>
      </c>
      <c r="C339" s="7" t="s">
        <v>4369</v>
      </c>
      <c r="D339" s="7" t="s">
        <v>4370</v>
      </c>
      <c r="E339" s="7" t="s">
        <v>4371</v>
      </c>
      <c r="F339" s="7" t="s">
        <v>4372</v>
      </c>
      <c r="G339" s="7" t="s">
        <v>4373</v>
      </c>
      <c r="H339" s="8">
        <v>2021</v>
      </c>
      <c r="I339" s="8" t="s">
        <v>2522</v>
      </c>
      <c r="J339" s="7" t="s">
        <v>2523</v>
      </c>
      <c r="K339" s="7" t="s">
        <v>2708</v>
      </c>
      <c r="L339" s="8" t="s">
        <v>2536</v>
      </c>
      <c r="M339" s="8">
        <v>1</v>
      </c>
      <c r="N339" s="7" t="s">
        <v>3009</v>
      </c>
      <c r="O339" s="7" t="s">
        <v>2652</v>
      </c>
      <c r="P339" s="7">
        <v>2021</v>
      </c>
      <c r="Q339" s="7">
        <v>95</v>
      </c>
      <c r="R339" s="7" t="s">
        <v>2527</v>
      </c>
      <c r="S339" s="7" t="s">
        <v>2527</v>
      </c>
      <c r="T339" s="7" t="s">
        <v>2527</v>
      </c>
      <c r="U339" s="7" t="str">
        <f>HYPERLINK("http://dx.doi.org/10.1017/S0022149X2100050X","http://dx.doi.org/10.1017/S0022149X2100050X")</f>
        <v>http://dx.doi.org/10.1017/S0022149X2100050X</v>
      </c>
      <c r="V339" s="7" t="s">
        <v>2528</v>
      </c>
      <c r="W339" s="7" t="s">
        <v>2529</v>
      </c>
    </row>
    <row r="340" spans="1:23" ht="20" customHeight="1" x14ac:dyDescent="0.15">
      <c r="A340" s="7">
        <v>337</v>
      </c>
      <c r="B340" s="7">
        <v>1828</v>
      </c>
      <c r="C340" s="7" t="s">
        <v>4374</v>
      </c>
      <c r="D340" s="7" t="s">
        <v>4375</v>
      </c>
      <c r="E340" s="7" t="s">
        <v>4376</v>
      </c>
      <c r="F340" s="7" t="s">
        <v>4377</v>
      </c>
      <c r="G340" s="7" t="s">
        <v>4378</v>
      </c>
      <c r="H340" s="8">
        <v>2021</v>
      </c>
      <c r="I340" s="8" t="s">
        <v>2522</v>
      </c>
      <c r="J340" s="7" t="s">
        <v>2523</v>
      </c>
      <c r="K340" s="7" t="s">
        <v>4316</v>
      </c>
      <c r="L340" s="8" t="s">
        <v>2536</v>
      </c>
      <c r="M340" s="8">
        <v>1</v>
      </c>
      <c r="N340" s="7" t="s">
        <v>2621</v>
      </c>
      <c r="O340" s="7" t="s">
        <v>2652</v>
      </c>
      <c r="P340" s="7">
        <v>2021</v>
      </c>
      <c r="Q340" s="7">
        <v>95</v>
      </c>
      <c r="R340" s="7" t="s">
        <v>2527</v>
      </c>
      <c r="S340" s="7" t="s">
        <v>2527</v>
      </c>
      <c r="T340" s="7" t="s">
        <v>2527</v>
      </c>
      <c r="U340" s="7" t="str">
        <f>HYPERLINK("http://dx.doi.org/10.1017/S0022149X21000419","http://dx.doi.org/10.1017/S0022149X21000419")</f>
        <v>http://dx.doi.org/10.1017/S0022149X21000419</v>
      </c>
      <c r="V340" s="7" t="s">
        <v>2528</v>
      </c>
      <c r="W340" s="7" t="s">
        <v>2529</v>
      </c>
    </row>
    <row r="341" spans="1:23" ht="20" customHeight="1" x14ac:dyDescent="0.15">
      <c r="A341" s="7">
        <v>338</v>
      </c>
      <c r="B341" s="7">
        <v>1832</v>
      </c>
      <c r="C341" s="7" t="s">
        <v>4379</v>
      </c>
      <c r="D341" s="7" t="s">
        <v>4380</v>
      </c>
      <c r="E341" s="7" t="s">
        <v>4381</v>
      </c>
      <c r="F341" s="7" t="s">
        <v>4382</v>
      </c>
      <c r="G341" s="7" t="s">
        <v>4383</v>
      </c>
      <c r="H341" s="8">
        <v>2021</v>
      </c>
      <c r="I341" s="8" t="s">
        <v>2522</v>
      </c>
      <c r="J341" s="7" t="s">
        <v>2523</v>
      </c>
      <c r="K341" s="7" t="s">
        <v>2708</v>
      </c>
      <c r="L341" s="8" t="s">
        <v>2536</v>
      </c>
      <c r="M341" s="8">
        <v>3</v>
      </c>
      <c r="N341" s="7" t="s">
        <v>3785</v>
      </c>
      <c r="O341" s="7" t="s">
        <v>2583</v>
      </c>
      <c r="P341" s="7">
        <v>2021</v>
      </c>
      <c r="Q341" s="7">
        <v>148</v>
      </c>
      <c r="R341" s="7">
        <v>11</v>
      </c>
      <c r="S341" s="7">
        <v>1383</v>
      </c>
      <c r="T341" s="7">
        <v>1391</v>
      </c>
      <c r="U341" s="7" t="str">
        <f>HYPERLINK("http://dx.doi.org/10.1017/S0031182021000986","http://dx.doi.org/10.1017/S0031182021000986")</f>
        <v>http://dx.doi.org/10.1017/S0031182021000986</v>
      </c>
      <c r="V341" s="7" t="s">
        <v>2528</v>
      </c>
      <c r="W341" s="7" t="s">
        <v>2529</v>
      </c>
    </row>
    <row r="342" spans="1:23" ht="20" customHeight="1" x14ac:dyDescent="0.15">
      <c r="A342" s="7">
        <v>339</v>
      </c>
      <c r="B342" s="7">
        <v>1833</v>
      </c>
      <c r="C342" s="7" t="s">
        <v>4384</v>
      </c>
      <c r="D342" s="7" t="s">
        <v>4385</v>
      </c>
      <c r="E342" s="7" t="s">
        <v>4386</v>
      </c>
      <c r="F342" s="7" t="s">
        <v>4387</v>
      </c>
      <c r="G342" s="7" t="s">
        <v>4388</v>
      </c>
      <c r="H342" s="8">
        <v>2021</v>
      </c>
      <c r="I342" s="8" t="s">
        <v>2522</v>
      </c>
      <c r="J342" s="7" t="s">
        <v>2523</v>
      </c>
      <c r="K342" s="7" t="s">
        <v>4316</v>
      </c>
      <c r="L342" s="8" t="s">
        <v>2536</v>
      </c>
      <c r="M342" s="8">
        <v>3</v>
      </c>
      <c r="N342" s="7" t="s">
        <v>4389</v>
      </c>
      <c r="O342" s="7" t="s">
        <v>2583</v>
      </c>
      <c r="P342" s="7">
        <v>2021</v>
      </c>
      <c r="Q342" s="7">
        <v>148</v>
      </c>
      <c r="R342" s="7">
        <v>11</v>
      </c>
      <c r="S342" s="7">
        <v>1366</v>
      </c>
      <c r="T342" s="7">
        <v>1382</v>
      </c>
      <c r="U342" s="7" t="str">
        <f>HYPERLINK("http://dx.doi.org/10.1017/S0031182021000950","http://dx.doi.org/10.1017/S0031182021000950")</f>
        <v>http://dx.doi.org/10.1017/S0031182021000950</v>
      </c>
      <c r="V342" s="7" t="s">
        <v>2528</v>
      </c>
      <c r="W342" s="7" t="s">
        <v>2529</v>
      </c>
    </row>
    <row r="343" spans="1:23" ht="20" customHeight="1" x14ac:dyDescent="0.15">
      <c r="A343" s="7">
        <v>340</v>
      </c>
      <c r="B343" s="7">
        <v>1835</v>
      </c>
      <c r="C343" s="7" t="s">
        <v>4390</v>
      </c>
      <c r="D343" s="7" t="s">
        <v>4391</v>
      </c>
      <c r="E343" s="7" t="s">
        <v>4392</v>
      </c>
      <c r="F343" s="7" t="s">
        <v>4393</v>
      </c>
      <c r="G343" s="7" t="s">
        <v>4394</v>
      </c>
      <c r="H343" s="8">
        <v>2021</v>
      </c>
      <c r="I343" s="8" t="s">
        <v>2522</v>
      </c>
      <c r="J343" s="7" t="s">
        <v>2523</v>
      </c>
      <c r="K343" s="7" t="s">
        <v>3118</v>
      </c>
      <c r="L343" s="8" t="s">
        <v>2536</v>
      </c>
      <c r="M343" s="8">
        <v>1</v>
      </c>
      <c r="N343" s="7" t="s">
        <v>3009</v>
      </c>
      <c r="O343" s="7" t="s">
        <v>4395</v>
      </c>
      <c r="P343" s="7">
        <v>2021</v>
      </c>
      <c r="Q343" s="7">
        <v>51</v>
      </c>
      <c r="R343" s="7">
        <v>3</v>
      </c>
      <c r="S343" s="7">
        <v>431</v>
      </c>
      <c r="T343" s="7">
        <v>439</v>
      </c>
      <c r="U343" s="7" t="str">
        <f>HYPERLINK("http://dx.doi.org/10.14456/tjvm.2021.54","http://dx.doi.org/10.14456/tjvm.2021.54")</f>
        <v>http://dx.doi.org/10.14456/tjvm.2021.54</v>
      </c>
      <c r="V343" s="7" t="s">
        <v>2528</v>
      </c>
      <c r="W343" s="7" t="s">
        <v>2529</v>
      </c>
    </row>
    <row r="344" spans="1:23" ht="20" customHeight="1" x14ac:dyDescent="0.15">
      <c r="A344" s="7">
        <v>341</v>
      </c>
      <c r="B344" s="7">
        <v>1836</v>
      </c>
      <c r="C344" s="7" t="s">
        <v>4396</v>
      </c>
      <c r="D344" s="7" t="s">
        <v>4397</v>
      </c>
      <c r="E344" s="7" t="s">
        <v>4398</v>
      </c>
      <c r="F344" s="7" t="s">
        <v>4399</v>
      </c>
      <c r="G344" s="7" t="s">
        <v>4400</v>
      </c>
      <c r="H344" s="8">
        <v>2021</v>
      </c>
      <c r="I344" s="8" t="s">
        <v>2758</v>
      </c>
      <c r="J344" s="7" t="s">
        <v>2523</v>
      </c>
      <c r="O344" s="7" t="s">
        <v>2683</v>
      </c>
      <c r="P344" s="7">
        <v>2021</v>
      </c>
      <c r="Q344" s="7">
        <v>13</v>
      </c>
      <c r="R344" s="7">
        <v>9</v>
      </c>
      <c r="S344" s="7" t="s">
        <v>2527</v>
      </c>
      <c r="T344" s="7" t="s">
        <v>2527</v>
      </c>
      <c r="U344" s="7" t="str">
        <f>HYPERLINK("http://dx.doi.org/10.3390/d13090415","http://dx.doi.org/10.3390/d13090415")</f>
        <v>http://dx.doi.org/10.3390/d13090415</v>
      </c>
      <c r="V344" s="7" t="s">
        <v>2528</v>
      </c>
      <c r="W344" s="7" t="s">
        <v>3151</v>
      </c>
    </row>
    <row r="345" spans="1:23" ht="20" customHeight="1" x14ac:dyDescent="0.15">
      <c r="A345" s="7">
        <v>342</v>
      </c>
      <c r="B345" s="7">
        <v>1837</v>
      </c>
      <c r="C345" s="7" t="s">
        <v>4401</v>
      </c>
      <c r="D345" s="7" t="s">
        <v>4402</v>
      </c>
      <c r="E345" s="7" t="s">
        <v>4403</v>
      </c>
      <c r="F345" s="7" t="s">
        <v>4404</v>
      </c>
      <c r="G345" s="7" t="s">
        <v>4405</v>
      </c>
      <c r="H345" s="8">
        <v>2021</v>
      </c>
      <c r="I345" s="8" t="s">
        <v>2522</v>
      </c>
      <c r="J345" s="7" t="s">
        <v>2523</v>
      </c>
      <c r="K345" s="7" t="s">
        <v>2535</v>
      </c>
      <c r="L345" s="8" t="s">
        <v>2536</v>
      </c>
      <c r="M345" s="8">
        <v>3</v>
      </c>
      <c r="N345" s="7" t="s">
        <v>2607</v>
      </c>
      <c r="O345" s="7" t="s">
        <v>2559</v>
      </c>
      <c r="P345" s="7">
        <v>2021</v>
      </c>
      <c r="Q345" s="7">
        <v>120</v>
      </c>
      <c r="R345" s="7">
        <v>10</v>
      </c>
      <c r="S345" s="7">
        <v>3417</v>
      </c>
      <c r="T345" s="7">
        <v>3427</v>
      </c>
      <c r="U345" s="7" t="str">
        <f>HYPERLINK("http://dx.doi.org/10.1007/s00436-021-07278-6","http://dx.doi.org/10.1007/s00436-021-07278-6")</f>
        <v>http://dx.doi.org/10.1007/s00436-021-07278-6</v>
      </c>
      <c r="V345" s="7" t="s">
        <v>2528</v>
      </c>
      <c r="W345" s="7" t="s">
        <v>2529</v>
      </c>
    </row>
    <row r="346" spans="1:23" ht="20" customHeight="1" x14ac:dyDescent="0.15">
      <c r="A346" s="7">
        <v>343</v>
      </c>
      <c r="B346" s="7">
        <v>1838</v>
      </c>
      <c r="C346" s="7" t="s">
        <v>4406</v>
      </c>
      <c r="D346" s="7" t="s">
        <v>4407</v>
      </c>
      <c r="E346" s="7" t="s">
        <v>4408</v>
      </c>
      <c r="F346" s="7" t="s">
        <v>4409</v>
      </c>
      <c r="G346" s="7" t="s">
        <v>4410</v>
      </c>
      <c r="H346" s="8">
        <v>2021</v>
      </c>
      <c r="I346" s="8" t="s">
        <v>2522</v>
      </c>
      <c r="J346" s="7" t="s">
        <v>2523</v>
      </c>
      <c r="K346" s="7" t="s">
        <v>4004</v>
      </c>
      <c r="L346" s="8" t="s">
        <v>2536</v>
      </c>
      <c r="M346" s="8">
        <v>1</v>
      </c>
      <c r="N346" s="7" t="s">
        <v>2621</v>
      </c>
      <c r="O346" s="7" t="s">
        <v>2652</v>
      </c>
      <c r="P346" s="7">
        <v>2021</v>
      </c>
      <c r="Q346" s="7">
        <v>95</v>
      </c>
      <c r="R346" s="7" t="s">
        <v>2527</v>
      </c>
      <c r="S346" s="7" t="s">
        <v>2527</v>
      </c>
      <c r="T346" s="7" t="s">
        <v>2527</v>
      </c>
      <c r="U346" s="7" t="str">
        <f>HYPERLINK("http://dx.doi.org/10.1017/S0022149X21000407","http://dx.doi.org/10.1017/S0022149X21000407")</f>
        <v>http://dx.doi.org/10.1017/S0022149X21000407</v>
      </c>
      <c r="V346" s="7" t="s">
        <v>2528</v>
      </c>
      <c r="W346" s="7" t="s">
        <v>2529</v>
      </c>
    </row>
    <row r="347" spans="1:23" ht="20" customHeight="1" x14ac:dyDescent="0.15">
      <c r="A347" s="7">
        <v>344</v>
      </c>
      <c r="B347" s="7">
        <v>1843</v>
      </c>
      <c r="C347" s="7" t="s">
        <v>4411</v>
      </c>
      <c r="D347" s="7" t="s">
        <v>4412</v>
      </c>
      <c r="E347" s="7" t="s">
        <v>4413</v>
      </c>
      <c r="F347" s="7" t="s">
        <v>4414</v>
      </c>
      <c r="G347" s="7" t="s">
        <v>4415</v>
      </c>
      <c r="H347" s="8">
        <v>2021</v>
      </c>
      <c r="I347" s="8" t="s">
        <v>2522</v>
      </c>
      <c r="J347" s="7" t="s">
        <v>2523</v>
      </c>
      <c r="K347" s="7" t="s">
        <v>4004</v>
      </c>
      <c r="L347" s="8" t="s">
        <v>2536</v>
      </c>
      <c r="M347" s="8">
        <v>4</v>
      </c>
      <c r="N347" s="7" t="s">
        <v>2658</v>
      </c>
      <c r="O347" s="7" t="s">
        <v>4416</v>
      </c>
      <c r="P347" s="7">
        <v>2021</v>
      </c>
      <c r="Q347" s="7">
        <v>56</v>
      </c>
      <c r="R347" s="7">
        <v>3</v>
      </c>
      <c r="S347" s="7">
        <v>181</v>
      </c>
      <c r="T347" s="7">
        <v>191</v>
      </c>
      <c r="U347" s="7" t="str">
        <f>HYPERLINK("http://dx.doi.org/10.1080/15627020.2021.1958056","http://dx.doi.org/10.1080/15627020.2021.1958056")</f>
        <v>http://dx.doi.org/10.1080/15627020.2021.1958056</v>
      </c>
      <c r="V347" s="7" t="s">
        <v>2528</v>
      </c>
      <c r="W347" s="7" t="s">
        <v>2529</v>
      </c>
    </row>
    <row r="348" spans="1:23" ht="20" customHeight="1" x14ac:dyDescent="0.15">
      <c r="A348" s="7">
        <v>345</v>
      </c>
      <c r="B348" s="7">
        <v>1846</v>
      </c>
      <c r="C348" s="7" t="s">
        <v>4417</v>
      </c>
      <c r="D348" s="7" t="s">
        <v>4418</v>
      </c>
      <c r="E348" s="7" t="s">
        <v>4419</v>
      </c>
      <c r="F348" s="7" t="s">
        <v>4420</v>
      </c>
      <c r="G348" s="7" t="s">
        <v>4421</v>
      </c>
      <c r="H348" s="8">
        <v>2021</v>
      </c>
      <c r="I348" s="8" t="s">
        <v>2522</v>
      </c>
      <c r="J348" s="7" t="s">
        <v>2523</v>
      </c>
      <c r="K348" s="7" t="s">
        <v>2535</v>
      </c>
      <c r="L348" s="8" t="s">
        <v>2536</v>
      </c>
      <c r="M348" s="8">
        <v>1</v>
      </c>
      <c r="N348" s="7" t="s">
        <v>2582</v>
      </c>
      <c r="O348" s="7" t="s">
        <v>2526</v>
      </c>
      <c r="P348" s="7">
        <v>2021</v>
      </c>
      <c r="Q348" s="7">
        <v>245</v>
      </c>
      <c r="R348" s="7" t="s">
        <v>2527</v>
      </c>
      <c r="S348" s="7" t="s">
        <v>2527</v>
      </c>
      <c r="T348" s="7" t="s">
        <v>2527</v>
      </c>
      <c r="U348" s="7" t="str">
        <f>HYPERLINK("http://dx.doi.org/10.1016/j.molbiopara.2021.111405","http://dx.doi.org/10.1016/j.molbiopara.2021.111405")</f>
        <v>http://dx.doi.org/10.1016/j.molbiopara.2021.111405</v>
      </c>
      <c r="V348" s="7" t="s">
        <v>2528</v>
      </c>
      <c r="W348" s="7" t="s">
        <v>2529</v>
      </c>
    </row>
    <row r="349" spans="1:23" ht="20" customHeight="1" x14ac:dyDescent="0.15">
      <c r="A349" s="7">
        <v>346</v>
      </c>
      <c r="B349" s="7">
        <v>1848</v>
      </c>
      <c r="C349" s="7" t="s">
        <v>4422</v>
      </c>
      <c r="D349" s="7" t="s">
        <v>4423</v>
      </c>
      <c r="E349" s="7" t="s">
        <v>4424</v>
      </c>
      <c r="F349" s="7" t="s">
        <v>4425</v>
      </c>
      <c r="G349" s="7" t="s">
        <v>4426</v>
      </c>
      <c r="H349" s="8">
        <v>2021</v>
      </c>
      <c r="I349" s="8" t="s">
        <v>2522</v>
      </c>
      <c r="J349" s="7" t="s">
        <v>2523</v>
      </c>
      <c r="K349" s="7" t="s">
        <v>2535</v>
      </c>
      <c r="L349" s="8" t="s">
        <v>2536</v>
      </c>
      <c r="M349" s="8">
        <v>2</v>
      </c>
      <c r="N349" s="7" t="s">
        <v>2807</v>
      </c>
      <c r="O349" s="7" t="s">
        <v>3067</v>
      </c>
      <c r="P349" s="7">
        <v>2021</v>
      </c>
      <c r="Q349" s="7">
        <v>76</v>
      </c>
      <c r="R349" s="7">
        <v>11</v>
      </c>
      <c r="S349" s="7">
        <v>3411</v>
      </c>
      <c r="T349" s="7">
        <v>3420</v>
      </c>
      <c r="U349" s="7" t="str">
        <f>HYPERLINK("http://dx.doi.org/10.1007/s11756-021-00833-7","http://dx.doi.org/10.1007/s11756-021-00833-7")</f>
        <v>http://dx.doi.org/10.1007/s11756-021-00833-7</v>
      </c>
      <c r="V349" s="7" t="s">
        <v>2528</v>
      </c>
      <c r="W349" s="7" t="s">
        <v>2529</v>
      </c>
    </row>
    <row r="350" spans="1:23" ht="20" customHeight="1" x14ac:dyDescent="0.15">
      <c r="A350" s="7">
        <v>347</v>
      </c>
      <c r="B350" s="7">
        <v>1849</v>
      </c>
      <c r="C350" s="7" t="s">
        <v>4427</v>
      </c>
      <c r="D350" s="7" t="s">
        <v>4428</v>
      </c>
      <c r="E350" s="7" t="s">
        <v>4429</v>
      </c>
      <c r="F350" s="7" t="s">
        <v>4430</v>
      </c>
      <c r="G350" s="7" t="s">
        <v>4431</v>
      </c>
      <c r="H350" s="8">
        <v>2021</v>
      </c>
      <c r="I350" s="8" t="s">
        <v>2522</v>
      </c>
      <c r="J350" s="7" t="s">
        <v>2523</v>
      </c>
      <c r="K350" s="7" t="s">
        <v>4045</v>
      </c>
      <c r="L350" s="8" t="s">
        <v>2536</v>
      </c>
      <c r="M350" s="8">
        <v>2</v>
      </c>
      <c r="N350" s="7" t="s">
        <v>2633</v>
      </c>
      <c r="O350" s="7" t="s">
        <v>2583</v>
      </c>
      <c r="P350" s="7">
        <v>2021</v>
      </c>
      <c r="Q350" s="7">
        <v>148</v>
      </c>
      <c r="R350" s="7">
        <v>13</v>
      </c>
      <c r="S350" s="7">
        <v>1578</v>
      </c>
      <c r="T350" s="7">
        <v>1587</v>
      </c>
      <c r="U350" s="7" t="str">
        <f>HYPERLINK("http://dx.doi.org/10.1017/S0031182021001232","http://dx.doi.org/10.1017/S0031182021001232")</f>
        <v>http://dx.doi.org/10.1017/S0031182021001232</v>
      </c>
      <c r="V350" s="7" t="s">
        <v>2528</v>
      </c>
      <c r="W350" s="7" t="s">
        <v>2529</v>
      </c>
    </row>
    <row r="351" spans="1:23" ht="20" customHeight="1" x14ac:dyDescent="0.15">
      <c r="A351" s="7">
        <v>348</v>
      </c>
      <c r="B351" s="7">
        <v>1850</v>
      </c>
      <c r="C351" s="7" t="s">
        <v>4432</v>
      </c>
      <c r="D351" s="7" t="s">
        <v>4433</v>
      </c>
      <c r="E351" s="7" t="s">
        <v>4434</v>
      </c>
      <c r="F351" s="7" t="s">
        <v>4435</v>
      </c>
      <c r="G351" s="7" t="s">
        <v>4436</v>
      </c>
      <c r="H351" s="8">
        <v>2021</v>
      </c>
      <c r="I351" s="8" t="s">
        <v>2522</v>
      </c>
      <c r="J351" s="7" t="s">
        <v>2523</v>
      </c>
      <c r="K351" s="7" t="s">
        <v>4272</v>
      </c>
      <c r="L351" s="8" t="s">
        <v>2536</v>
      </c>
      <c r="M351" s="8">
        <v>1</v>
      </c>
      <c r="N351" s="7" t="s">
        <v>2582</v>
      </c>
      <c r="O351" s="7" t="s">
        <v>2559</v>
      </c>
      <c r="P351" s="7">
        <v>2021</v>
      </c>
      <c r="Q351" s="7">
        <v>120</v>
      </c>
      <c r="R351" s="7">
        <v>8</v>
      </c>
      <c r="S351" s="7">
        <v>2779</v>
      </c>
      <c r="T351" s="7">
        <v>2791</v>
      </c>
      <c r="U351" s="7" t="str">
        <f>HYPERLINK("http://dx.doi.org/10.1007/s00436-021-07234-4","http://dx.doi.org/10.1007/s00436-021-07234-4")</f>
        <v>http://dx.doi.org/10.1007/s00436-021-07234-4</v>
      </c>
      <c r="V351" s="7" t="s">
        <v>2528</v>
      </c>
      <c r="W351" s="7" t="s">
        <v>2529</v>
      </c>
    </row>
    <row r="352" spans="1:23" ht="20" customHeight="1" x14ac:dyDescent="0.15">
      <c r="A352" s="7">
        <v>349</v>
      </c>
      <c r="B352" s="7">
        <v>1851</v>
      </c>
      <c r="C352" s="7" t="s">
        <v>4437</v>
      </c>
      <c r="D352" s="7" t="s">
        <v>4438</v>
      </c>
      <c r="E352" s="7" t="s">
        <v>4439</v>
      </c>
      <c r="F352" s="7" t="s">
        <v>4440</v>
      </c>
      <c r="G352" s="7" t="s">
        <v>4441</v>
      </c>
      <c r="H352" s="8">
        <v>2021</v>
      </c>
      <c r="I352" s="8" t="s">
        <v>2522</v>
      </c>
      <c r="J352" s="7" t="s">
        <v>2523</v>
      </c>
      <c r="K352" s="7" t="s">
        <v>4045</v>
      </c>
      <c r="L352" s="8" t="s">
        <v>2536</v>
      </c>
      <c r="M352" s="8">
        <v>4</v>
      </c>
      <c r="N352" s="7" t="s">
        <v>3420</v>
      </c>
      <c r="O352" s="7" t="s">
        <v>2671</v>
      </c>
      <c r="P352" s="7">
        <v>2021</v>
      </c>
      <c r="Q352" s="7">
        <v>107</v>
      </c>
      <c r="R352" s="7">
        <v>4</v>
      </c>
      <c r="S352" s="7">
        <v>566</v>
      </c>
      <c r="T352" s="7">
        <v>574</v>
      </c>
      <c r="U352" s="7" t="str">
        <f>HYPERLINK("http://dx.doi.org/10.1645/21-25","http://dx.doi.org/10.1645/21-25")</f>
        <v>http://dx.doi.org/10.1645/21-25</v>
      </c>
      <c r="V352" s="7" t="s">
        <v>2528</v>
      </c>
      <c r="W352" s="7" t="s">
        <v>2529</v>
      </c>
    </row>
    <row r="353" spans="1:23" ht="20" customHeight="1" x14ac:dyDescent="0.15">
      <c r="A353" s="7">
        <v>350</v>
      </c>
      <c r="B353" s="7">
        <v>1853</v>
      </c>
      <c r="C353" s="7" t="s">
        <v>4442</v>
      </c>
      <c r="D353" s="7" t="s">
        <v>4443</v>
      </c>
      <c r="E353" s="7" t="s">
        <v>4444</v>
      </c>
      <c r="F353" s="7" t="s">
        <v>4445</v>
      </c>
      <c r="G353" s="7" t="s">
        <v>4446</v>
      </c>
      <c r="H353" s="8">
        <v>2021</v>
      </c>
      <c r="I353" s="8" t="s">
        <v>2522</v>
      </c>
      <c r="J353" s="7" t="s">
        <v>2523</v>
      </c>
      <c r="K353" s="7" t="s">
        <v>4272</v>
      </c>
      <c r="L353" s="8" t="s">
        <v>2536</v>
      </c>
      <c r="M353" s="8">
        <v>1</v>
      </c>
      <c r="N353" s="7" t="s">
        <v>2621</v>
      </c>
      <c r="O353" s="7" t="s">
        <v>2671</v>
      </c>
      <c r="P353" s="7">
        <v>2021</v>
      </c>
      <c r="Q353" s="7">
        <v>107</v>
      </c>
      <c r="R353" s="7">
        <v>4</v>
      </c>
      <c r="S353" s="7">
        <v>606</v>
      </c>
      <c r="T353" s="7">
        <v>620</v>
      </c>
      <c r="U353" s="7" t="str">
        <f>HYPERLINK("http://dx.doi.org/10.1645/20-151","http://dx.doi.org/10.1645/20-151")</f>
        <v>http://dx.doi.org/10.1645/20-151</v>
      </c>
      <c r="V353" s="7" t="s">
        <v>2528</v>
      </c>
      <c r="W353" s="7" t="s">
        <v>2529</v>
      </c>
    </row>
    <row r="354" spans="1:23" ht="20" customHeight="1" x14ac:dyDescent="0.15">
      <c r="A354" s="7">
        <v>351</v>
      </c>
      <c r="B354" s="7">
        <v>1855</v>
      </c>
      <c r="C354" s="7" t="s">
        <v>4447</v>
      </c>
      <c r="D354" s="7" t="s">
        <v>4448</v>
      </c>
      <c r="E354" s="7" t="s">
        <v>4449</v>
      </c>
      <c r="F354" s="7" t="s">
        <v>4450</v>
      </c>
      <c r="G354" s="7" t="s">
        <v>4451</v>
      </c>
      <c r="H354" s="8">
        <v>2021</v>
      </c>
      <c r="I354" s="8" t="s">
        <v>2758</v>
      </c>
      <c r="J354" s="7" t="s">
        <v>2523</v>
      </c>
      <c r="O354" s="7" t="s">
        <v>4452</v>
      </c>
      <c r="P354" s="7">
        <v>2021</v>
      </c>
      <c r="Q354" s="7">
        <v>30</v>
      </c>
      <c r="R354" s="7">
        <v>9</v>
      </c>
      <c r="S354" s="7">
        <v>1810</v>
      </c>
      <c r="T354" s="7">
        <v>1821</v>
      </c>
      <c r="U354" s="7" t="str">
        <f>HYPERLINK("http://dx.doi.org/10.1111/geb.13347","http://dx.doi.org/10.1111/geb.13347")</f>
        <v>http://dx.doi.org/10.1111/geb.13347</v>
      </c>
      <c r="V354" s="7" t="s">
        <v>2528</v>
      </c>
      <c r="W354" s="7" t="s">
        <v>2529</v>
      </c>
    </row>
    <row r="355" spans="1:23" ht="20" customHeight="1" x14ac:dyDescent="0.15">
      <c r="A355" s="7">
        <v>352</v>
      </c>
      <c r="B355" s="7">
        <v>1856</v>
      </c>
      <c r="C355" s="7" t="s">
        <v>4453</v>
      </c>
      <c r="D355" s="7" t="s">
        <v>4454</v>
      </c>
      <c r="E355" s="7" t="s">
        <v>4455</v>
      </c>
      <c r="F355" s="7" t="s">
        <v>4456</v>
      </c>
      <c r="G355" s="7" t="s">
        <v>4457</v>
      </c>
      <c r="H355" s="8">
        <v>2021</v>
      </c>
      <c r="I355" s="8" t="s">
        <v>2522</v>
      </c>
      <c r="J355" s="7" t="s">
        <v>2523</v>
      </c>
      <c r="K355" s="7" t="s">
        <v>4045</v>
      </c>
      <c r="L355" s="8" t="s">
        <v>2536</v>
      </c>
      <c r="M355" s="8">
        <v>2</v>
      </c>
      <c r="N355" s="7" t="s">
        <v>2807</v>
      </c>
      <c r="O355" s="7" t="s">
        <v>2559</v>
      </c>
      <c r="P355" s="7">
        <v>2021</v>
      </c>
      <c r="Q355" s="7">
        <v>120</v>
      </c>
      <c r="R355" s="7">
        <v>7</v>
      </c>
      <c r="S355" s="7">
        <v>2523</v>
      </c>
      <c r="T355" s="7">
        <v>2532</v>
      </c>
      <c r="U355" s="7" t="str">
        <f>HYPERLINK("http://dx.doi.org/10.1007/s00436-021-07210-y","http://dx.doi.org/10.1007/s00436-021-07210-y")</f>
        <v>http://dx.doi.org/10.1007/s00436-021-07210-y</v>
      </c>
      <c r="V355" s="7" t="s">
        <v>2528</v>
      </c>
      <c r="W355" s="7" t="s">
        <v>2529</v>
      </c>
    </row>
    <row r="356" spans="1:23" ht="20" customHeight="1" x14ac:dyDescent="0.15">
      <c r="A356" s="7">
        <v>353</v>
      </c>
      <c r="B356" s="7">
        <v>1857</v>
      </c>
      <c r="C356" s="7" t="s">
        <v>4458</v>
      </c>
      <c r="D356" s="7" t="s">
        <v>4459</v>
      </c>
      <c r="E356" s="7" t="s">
        <v>4460</v>
      </c>
      <c r="F356" s="7" t="s">
        <v>4461</v>
      </c>
      <c r="G356" s="7" t="s">
        <v>4462</v>
      </c>
      <c r="H356" s="8">
        <v>2021</v>
      </c>
      <c r="I356" s="8" t="s">
        <v>2522</v>
      </c>
      <c r="J356" s="7" t="s">
        <v>2523</v>
      </c>
      <c r="K356" s="7" t="s">
        <v>4045</v>
      </c>
      <c r="L356" s="8" t="s">
        <v>2536</v>
      </c>
      <c r="M356" s="8">
        <v>2</v>
      </c>
      <c r="N356" s="7" t="s">
        <v>2807</v>
      </c>
      <c r="O356" s="7" t="s">
        <v>2664</v>
      </c>
      <c r="P356" s="7">
        <v>2021</v>
      </c>
      <c r="Q356" s="7">
        <v>84</v>
      </c>
      <c r="R356" s="7" t="s">
        <v>2527</v>
      </c>
      <c r="S356" s="7" t="s">
        <v>2527</v>
      </c>
      <c r="T356" s="7" t="s">
        <v>2527</v>
      </c>
      <c r="U356" s="7" t="str">
        <f>HYPERLINK("http://dx.doi.org/10.1016/j.parint.2021.102412","http://dx.doi.org/10.1016/j.parint.2021.102412")</f>
        <v>http://dx.doi.org/10.1016/j.parint.2021.102412</v>
      </c>
      <c r="V356" s="7" t="s">
        <v>2528</v>
      </c>
      <c r="W356" s="7" t="s">
        <v>2529</v>
      </c>
    </row>
    <row r="357" spans="1:23" ht="20" customHeight="1" x14ac:dyDescent="0.15">
      <c r="A357" s="7">
        <v>354</v>
      </c>
      <c r="B357" s="7">
        <v>1858</v>
      </c>
      <c r="C357" s="7" t="s">
        <v>3044</v>
      </c>
      <c r="D357" s="7" t="s">
        <v>4463</v>
      </c>
      <c r="E357" s="7" t="s">
        <v>4464</v>
      </c>
      <c r="F357" s="7" t="s">
        <v>3997</v>
      </c>
      <c r="G357" s="7" t="s">
        <v>4465</v>
      </c>
      <c r="H357" s="8">
        <v>2021</v>
      </c>
      <c r="I357" s="8" t="s">
        <v>2522</v>
      </c>
      <c r="J357" s="7" t="s">
        <v>2523</v>
      </c>
      <c r="K357" s="7" t="s">
        <v>3271</v>
      </c>
      <c r="L357" s="8" t="s">
        <v>2536</v>
      </c>
      <c r="M357" s="8">
        <v>4</v>
      </c>
      <c r="N357" s="7" t="s">
        <v>2732</v>
      </c>
      <c r="O357" s="7" t="s">
        <v>2664</v>
      </c>
      <c r="P357" s="7">
        <v>2021</v>
      </c>
      <c r="Q357" s="7">
        <v>84</v>
      </c>
      <c r="R357" s="7" t="s">
        <v>2527</v>
      </c>
      <c r="S357" s="7" t="s">
        <v>2527</v>
      </c>
      <c r="T357" s="7" t="s">
        <v>2527</v>
      </c>
      <c r="U357" s="7" t="str">
        <f>HYPERLINK("http://dx.doi.org/10.1016/j.parint.2021.102398","http://dx.doi.org/10.1016/j.parint.2021.102398")</f>
        <v>http://dx.doi.org/10.1016/j.parint.2021.102398</v>
      </c>
      <c r="V357" s="7" t="s">
        <v>2528</v>
      </c>
      <c r="W357" s="7" t="s">
        <v>2529</v>
      </c>
    </row>
    <row r="358" spans="1:23" ht="20" customHeight="1" x14ac:dyDescent="0.15">
      <c r="A358" s="7">
        <v>355</v>
      </c>
      <c r="B358" s="7">
        <v>1860</v>
      </c>
      <c r="C358" s="7" t="s">
        <v>4466</v>
      </c>
      <c r="D358" s="7" t="s">
        <v>4467</v>
      </c>
      <c r="E358" s="7" t="s">
        <v>4468</v>
      </c>
      <c r="F358" s="7" t="s">
        <v>4469</v>
      </c>
      <c r="G358" s="7" t="s">
        <v>4470</v>
      </c>
      <c r="H358" s="8">
        <v>2021</v>
      </c>
      <c r="I358" s="8" t="s">
        <v>2522</v>
      </c>
      <c r="J358" s="7" t="s">
        <v>2523</v>
      </c>
      <c r="K358" s="7" t="s">
        <v>2535</v>
      </c>
      <c r="L358" s="8" t="s">
        <v>2536</v>
      </c>
      <c r="M358" s="8">
        <v>3</v>
      </c>
      <c r="N358" s="7" t="s">
        <v>2709</v>
      </c>
      <c r="O358" s="7" t="s">
        <v>2739</v>
      </c>
      <c r="P358" s="7">
        <v>2021</v>
      </c>
      <c r="Q358" s="7">
        <v>66</v>
      </c>
      <c r="R358" s="7">
        <v>4</v>
      </c>
      <c r="S358" s="7">
        <v>1597</v>
      </c>
      <c r="T358" s="7">
        <v>1604</v>
      </c>
      <c r="U358" s="7" t="str">
        <f>HYPERLINK("http://dx.doi.org/10.1007/s11686-021-00424-1","http://dx.doi.org/10.1007/s11686-021-00424-1")</f>
        <v>http://dx.doi.org/10.1007/s11686-021-00424-1</v>
      </c>
      <c r="V358" s="7" t="s">
        <v>2528</v>
      </c>
      <c r="W358" s="7" t="s">
        <v>2529</v>
      </c>
    </row>
    <row r="359" spans="1:23" ht="20" customHeight="1" x14ac:dyDescent="0.15">
      <c r="A359" s="7">
        <v>356</v>
      </c>
      <c r="B359" s="7">
        <v>1861</v>
      </c>
      <c r="C359" s="7" t="s">
        <v>4471</v>
      </c>
      <c r="D359" s="7" t="s">
        <v>4472</v>
      </c>
      <c r="E359" s="7" t="s">
        <v>4473</v>
      </c>
      <c r="F359" s="7" t="s">
        <v>4474</v>
      </c>
      <c r="G359" s="7" t="s">
        <v>4475</v>
      </c>
      <c r="H359" s="8">
        <v>2021</v>
      </c>
      <c r="I359" s="8" t="s">
        <v>2522</v>
      </c>
      <c r="J359" s="7" t="s">
        <v>2523</v>
      </c>
      <c r="K359" s="7" t="s">
        <v>4272</v>
      </c>
      <c r="L359" s="8" t="s">
        <v>2536</v>
      </c>
      <c r="M359" s="8">
        <v>3</v>
      </c>
      <c r="N359" s="7" t="s">
        <v>2641</v>
      </c>
      <c r="O359" s="7" t="s">
        <v>2652</v>
      </c>
      <c r="P359" s="7">
        <v>2021</v>
      </c>
      <c r="Q359" s="7">
        <v>95</v>
      </c>
      <c r="R359" s="7" t="s">
        <v>2527</v>
      </c>
      <c r="S359" s="7" t="s">
        <v>2527</v>
      </c>
      <c r="T359" s="7" t="s">
        <v>2527</v>
      </c>
      <c r="U359" s="7" t="str">
        <f>HYPERLINK("http://dx.doi.org/10.1017/S0022149X21000213","http://dx.doi.org/10.1017/S0022149X21000213")</f>
        <v>http://dx.doi.org/10.1017/S0022149X21000213</v>
      </c>
      <c r="V359" s="7" t="s">
        <v>2528</v>
      </c>
      <c r="W359" s="7" t="s">
        <v>2529</v>
      </c>
    </row>
    <row r="360" spans="1:23" ht="20" customHeight="1" x14ac:dyDescent="0.15">
      <c r="A360" s="7">
        <v>357</v>
      </c>
      <c r="B360" s="7">
        <v>1863</v>
      </c>
      <c r="C360" s="7" t="s">
        <v>4476</v>
      </c>
      <c r="D360" s="7" t="s">
        <v>4477</v>
      </c>
      <c r="E360" s="7" t="s">
        <v>2527</v>
      </c>
      <c r="F360" s="7" t="s">
        <v>4478</v>
      </c>
      <c r="G360" s="7" t="s">
        <v>4479</v>
      </c>
      <c r="H360" s="8">
        <v>2021</v>
      </c>
      <c r="I360" s="8" t="s">
        <v>2758</v>
      </c>
      <c r="J360" s="7" t="s">
        <v>2523</v>
      </c>
      <c r="O360" s="7" t="s">
        <v>4480</v>
      </c>
      <c r="P360" s="7">
        <v>2021</v>
      </c>
      <c r="Q360" s="7">
        <v>187</v>
      </c>
      <c r="R360" s="7" t="s">
        <v>2527</v>
      </c>
      <c r="S360" s="7" t="s">
        <v>2527</v>
      </c>
      <c r="T360" s="7" t="s">
        <v>2527</v>
      </c>
      <c r="U360" s="7" t="str">
        <f>HYPERLINK("http://dx.doi.org/10.1016/j.mimet.2021.106258","http://dx.doi.org/10.1016/j.mimet.2021.106258")</f>
        <v>http://dx.doi.org/10.1016/j.mimet.2021.106258</v>
      </c>
      <c r="V360" s="7" t="s">
        <v>2528</v>
      </c>
      <c r="W360" s="7" t="s">
        <v>3151</v>
      </c>
    </row>
    <row r="361" spans="1:23" ht="20" customHeight="1" x14ac:dyDescent="0.15">
      <c r="A361" s="7">
        <v>358</v>
      </c>
      <c r="B361" s="7">
        <v>1864</v>
      </c>
      <c r="C361" s="7" t="s">
        <v>4481</v>
      </c>
      <c r="D361" s="7" t="s">
        <v>4482</v>
      </c>
      <c r="E361" s="7" t="s">
        <v>4483</v>
      </c>
      <c r="F361" s="7" t="s">
        <v>4484</v>
      </c>
      <c r="G361" s="7" t="s">
        <v>4485</v>
      </c>
      <c r="H361" s="8">
        <v>2021</v>
      </c>
      <c r="I361" s="8" t="s">
        <v>2522</v>
      </c>
      <c r="J361" s="7" t="s">
        <v>2523</v>
      </c>
      <c r="K361" s="7" t="s">
        <v>2535</v>
      </c>
      <c r="L361" s="8" t="s">
        <v>2536</v>
      </c>
      <c r="M361" s="8">
        <v>1</v>
      </c>
      <c r="N361" s="7" t="s">
        <v>2621</v>
      </c>
      <c r="O361" s="7" t="s">
        <v>2583</v>
      </c>
      <c r="P361" s="7">
        <v>2021</v>
      </c>
      <c r="Q361" s="7">
        <v>148</v>
      </c>
      <c r="R361" s="7">
        <v>7</v>
      </c>
      <c r="S361" s="7">
        <v>798</v>
      </c>
      <c r="T361" s="7">
        <v>808</v>
      </c>
      <c r="U361" s="7" t="str">
        <f>HYPERLINK("http://dx.doi.org/10.1017/S0031182021000330","http://dx.doi.org/10.1017/S0031182021000330")</f>
        <v>http://dx.doi.org/10.1017/S0031182021000330</v>
      </c>
      <c r="V361" s="7" t="s">
        <v>2528</v>
      </c>
      <c r="W361" s="7" t="s">
        <v>2529</v>
      </c>
    </row>
    <row r="362" spans="1:23" ht="20" customHeight="1" x14ac:dyDescent="0.15">
      <c r="A362" s="7">
        <v>359</v>
      </c>
      <c r="B362" s="7">
        <v>1869</v>
      </c>
      <c r="C362" s="7" t="s">
        <v>4486</v>
      </c>
      <c r="D362" s="7" t="s">
        <v>4487</v>
      </c>
      <c r="E362" s="7" t="s">
        <v>4488</v>
      </c>
      <c r="F362" s="7" t="s">
        <v>4489</v>
      </c>
      <c r="G362" s="7" t="s">
        <v>4490</v>
      </c>
      <c r="H362" s="8">
        <v>2021</v>
      </c>
      <c r="I362" s="8" t="s">
        <v>2522</v>
      </c>
      <c r="J362" s="7" t="s">
        <v>2523</v>
      </c>
      <c r="K362" s="7" t="s">
        <v>3118</v>
      </c>
      <c r="L362" s="8" t="s">
        <v>2536</v>
      </c>
      <c r="M362" s="8">
        <v>1</v>
      </c>
      <c r="N362" s="7" t="s">
        <v>2537</v>
      </c>
      <c r="O362" s="7" t="s">
        <v>4491</v>
      </c>
      <c r="P362" s="7">
        <v>2021</v>
      </c>
      <c r="Q362" s="7">
        <v>77</v>
      </c>
      <c r="R362" s="7" t="s">
        <v>2527</v>
      </c>
      <c r="S362" s="7" t="s">
        <v>2527</v>
      </c>
      <c r="T362" s="7" t="s">
        <v>2527</v>
      </c>
      <c r="U362" s="7" t="str">
        <f>HYPERLINK("http://dx.doi.org/10.1016/j.cimid.2021.101672","http://dx.doi.org/10.1016/j.cimid.2021.101672")</f>
        <v>http://dx.doi.org/10.1016/j.cimid.2021.101672</v>
      </c>
      <c r="V362" s="7" t="s">
        <v>2528</v>
      </c>
      <c r="W362" s="7" t="s">
        <v>2529</v>
      </c>
    </row>
    <row r="363" spans="1:23" ht="20" customHeight="1" x14ac:dyDescent="0.15">
      <c r="A363" s="7">
        <v>360</v>
      </c>
      <c r="B363" s="7">
        <v>1870</v>
      </c>
      <c r="C363" s="7" t="s">
        <v>4492</v>
      </c>
      <c r="D363" s="7" t="s">
        <v>4493</v>
      </c>
      <c r="E363" s="7" t="s">
        <v>4494</v>
      </c>
      <c r="F363" s="7" t="s">
        <v>4495</v>
      </c>
      <c r="G363" s="7" t="s">
        <v>4496</v>
      </c>
      <c r="H363" s="8">
        <v>2021</v>
      </c>
      <c r="I363" s="8" t="s">
        <v>2522</v>
      </c>
      <c r="J363" s="7" t="s">
        <v>2523</v>
      </c>
      <c r="K363" s="7" t="s">
        <v>4045</v>
      </c>
      <c r="L363" s="8" t="s">
        <v>2536</v>
      </c>
      <c r="M363" s="8">
        <v>2</v>
      </c>
      <c r="N363" s="7" t="s">
        <v>2807</v>
      </c>
      <c r="O363" s="7" t="s">
        <v>2671</v>
      </c>
      <c r="P363" s="7">
        <v>2021</v>
      </c>
      <c r="Q363" s="7">
        <v>107</v>
      </c>
      <c r="R363" s="7">
        <v>3</v>
      </c>
      <c r="S363" s="7">
        <v>455</v>
      </c>
      <c r="T363" s="7">
        <v>462</v>
      </c>
      <c r="U363" s="7" t="str">
        <f>HYPERLINK("http://dx.doi.org/10.1645/21-18","http://dx.doi.org/10.1645/21-18")</f>
        <v>http://dx.doi.org/10.1645/21-18</v>
      </c>
      <c r="V363" s="7" t="s">
        <v>2528</v>
      </c>
      <c r="W363" s="7" t="s">
        <v>2529</v>
      </c>
    </row>
    <row r="364" spans="1:23" ht="20" customHeight="1" x14ac:dyDescent="0.15">
      <c r="A364" s="7">
        <v>361</v>
      </c>
      <c r="B364" s="7">
        <v>1871</v>
      </c>
      <c r="C364" s="7" t="s">
        <v>4497</v>
      </c>
      <c r="D364" s="7" t="s">
        <v>4498</v>
      </c>
      <c r="E364" s="7" t="s">
        <v>4499</v>
      </c>
      <c r="F364" s="7" t="s">
        <v>4500</v>
      </c>
      <c r="G364" s="7" t="s">
        <v>4501</v>
      </c>
      <c r="H364" s="8">
        <v>2021</v>
      </c>
      <c r="I364" s="8" t="s">
        <v>2758</v>
      </c>
      <c r="J364" s="7" t="s">
        <v>2523</v>
      </c>
      <c r="O364" s="7" t="s">
        <v>4502</v>
      </c>
      <c r="P364" s="7">
        <v>2021</v>
      </c>
      <c r="Q364" s="7">
        <v>13</v>
      </c>
      <c r="R364" s="7">
        <v>9</v>
      </c>
      <c r="S364" s="7" t="s">
        <v>2527</v>
      </c>
      <c r="T364" s="7" t="s">
        <v>2527</v>
      </c>
      <c r="U364" s="7" t="str">
        <f>HYPERLINK("http://dx.doi.org/10.3390/w13091161","http://dx.doi.org/10.3390/w13091161")</f>
        <v>http://dx.doi.org/10.3390/w13091161</v>
      </c>
      <c r="V364" s="7" t="s">
        <v>2528</v>
      </c>
      <c r="W364" s="7" t="s">
        <v>3151</v>
      </c>
    </row>
    <row r="365" spans="1:23" ht="20" customHeight="1" x14ac:dyDescent="0.15">
      <c r="A365" s="7">
        <v>362</v>
      </c>
      <c r="B365" s="7">
        <v>1872</v>
      </c>
      <c r="C365" s="7" t="s">
        <v>4503</v>
      </c>
      <c r="D365" s="7" t="s">
        <v>4504</v>
      </c>
      <c r="E365" s="7" t="s">
        <v>4505</v>
      </c>
      <c r="F365" s="7" t="s">
        <v>4506</v>
      </c>
      <c r="G365" s="7" t="s">
        <v>4507</v>
      </c>
      <c r="H365" s="8">
        <v>2021</v>
      </c>
      <c r="I365" s="8" t="s">
        <v>2522</v>
      </c>
      <c r="J365" s="7" t="s">
        <v>2523</v>
      </c>
      <c r="K365" s="7" t="s">
        <v>3271</v>
      </c>
      <c r="L365" s="8" t="s">
        <v>2536</v>
      </c>
      <c r="M365" s="8">
        <v>2</v>
      </c>
      <c r="N365" s="7" t="s">
        <v>3770</v>
      </c>
      <c r="O365" s="7" t="s">
        <v>2911</v>
      </c>
      <c r="P365" s="7">
        <v>2021</v>
      </c>
      <c r="Q365" s="7">
        <v>192</v>
      </c>
      <c r="R365" s="7">
        <v>1</v>
      </c>
      <c r="S365" s="7">
        <v>24</v>
      </c>
      <c r="T365" s="7">
        <v>42</v>
      </c>
      <c r="U365" s="7" t="str">
        <f>HYPERLINK("http://dx.doi.org/10.1093/zoolinnean/zlaa093","http://dx.doi.org/10.1093/zoolinnean/zlaa093")</f>
        <v>http://dx.doi.org/10.1093/zoolinnean/zlaa093</v>
      </c>
      <c r="V365" s="7" t="s">
        <v>2528</v>
      </c>
      <c r="W365" s="7" t="s">
        <v>2529</v>
      </c>
    </row>
    <row r="366" spans="1:23" ht="20" customHeight="1" x14ac:dyDescent="0.15">
      <c r="A366" s="7">
        <v>363</v>
      </c>
      <c r="B366" s="7">
        <v>1873</v>
      </c>
      <c r="C366" s="7" t="s">
        <v>4508</v>
      </c>
      <c r="D366" s="7" t="s">
        <v>4509</v>
      </c>
      <c r="E366" s="7" t="s">
        <v>4510</v>
      </c>
      <c r="F366" s="7" t="s">
        <v>4511</v>
      </c>
      <c r="G366" s="7" t="s">
        <v>4512</v>
      </c>
      <c r="H366" s="8">
        <v>2021</v>
      </c>
      <c r="I366" s="8" t="s">
        <v>2522</v>
      </c>
      <c r="J366" s="7" t="s">
        <v>2523</v>
      </c>
      <c r="K366" s="7" t="s">
        <v>4045</v>
      </c>
      <c r="L366" s="8" t="s">
        <v>2536</v>
      </c>
      <c r="M366" s="8">
        <v>1</v>
      </c>
      <c r="N366" s="7" t="s">
        <v>2621</v>
      </c>
      <c r="O366" s="7" t="s">
        <v>2671</v>
      </c>
      <c r="P366" s="7">
        <v>2021</v>
      </c>
      <c r="Q366" s="7">
        <v>107</v>
      </c>
      <c r="R366" s="7">
        <v>3</v>
      </c>
      <c r="S366" s="7">
        <v>431</v>
      </c>
      <c r="T366" s="7">
        <v>445</v>
      </c>
      <c r="U366" s="7" t="str">
        <f>HYPERLINK("http://dx.doi.org/10.1645/20-77","http://dx.doi.org/10.1645/20-77")</f>
        <v>http://dx.doi.org/10.1645/20-77</v>
      </c>
      <c r="V366" s="7" t="s">
        <v>2528</v>
      </c>
      <c r="W366" s="7" t="s">
        <v>2529</v>
      </c>
    </row>
    <row r="367" spans="1:23" ht="20" customHeight="1" x14ac:dyDescent="0.15">
      <c r="A367" s="7">
        <v>364</v>
      </c>
      <c r="B367" s="7">
        <v>1876</v>
      </c>
      <c r="C367" s="7" t="s">
        <v>4513</v>
      </c>
      <c r="D367" s="7" t="s">
        <v>4514</v>
      </c>
      <c r="E367" s="7" t="s">
        <v>4515</v>
      </c>
      <c r="F367" s="7" t="s">
        <v>2527</v>
      </c>
      <c r="G367" s="7" t="s">
        <v>4516</v>
      </c>
      <c r="H367" s="8">
        <v>2021</v>
      </c>
      <c r="I367" s="8" t="s">
        <v>2522</v>
      </c>
      <c r="J367" s="7" t="s">
        <v>2523</v>
      </c>
      <c r="K367" s="7" t="s">
        <v>4045</v>
      </c>
      <c r="L367" s="8" t="s">
        <v>2536</v>
      </c>
      <c r="M367" s="8">
        <v>2</v>
      </c>
      <c r="N367" s="7" t="s">
        <v>2633</v>
      </c>
      <c r="O367" s="7" t="s">
        <v>2559</v>
      </c>
      <c r="P367" s="7">
        <v>2021</v>
      </c>
      <c r="Q367" s="7">
        <v>120</v>
      </c>
      <c r="R367" s="7">
        <v>6</v>
      </c>
      <c r="S367" s="7">
        <v>1949</v>
      </c>
      <c r="T367" s="7">
        <v>1963</v>
      </c>
      <c r="U367" s="7" t="str">
        <f>HYPERLINK("http://dx.doi.org/10.1007/s00436-021-07143-6","http://dx.doi.org/10.1007/s00436-021-07143-6")</f>
        <v>http://dx.doi.org/10.1007/s00436-021-07143-6</v>
      </c>
      <c r="V367" s="7" t="s">
        <v>2528</v>
      </c>
      <c r="W367" s="7" t="s">
        <v>2529</v>
      </c>
    </row>
    <row r="368" spans="1:23" ht="20" customHeight="1" x14ac:dyDescent="0.15">
      <c r="A368" s="7">
        <v>365</v>
      </c>
      <c r="B368" s="7">
        <v>1878</v>
      </c>
      <c r="C368" s="7" t="s">
        <v>4517</v>
      </c>
      <c r="D368" s="7" t="s">
        <v>4518</v>
      </c>
      <c r="E368" s="7" t="s">
        <v>4519</v>
      </c>
      <c r="F368" s="7" t="s">
        <v>4520</v>
      </c>
      <c r="G368" s="7" t="s">
        <v>4521</v>
      </c>
      <c r="H368" s="8">
        <v>2021</v>
      </c>
      <c r="I368" s="8" t="s">
        <v>2522</v>
      </c>
      <c r="J368" s="7" t="s">
        <v>2523</v>
      </c>
      <c r="K368" s="7" t="s">
        <v>4272</v>
      </c>
      <c r="L368" s="8" t="s">
        <v>2536</v>
      </c>
      <c r="M368" s="8">
        <v>3</v>
      </c>
      <c r="N368" s="7" t="s">
        <v>2641</v>
      </c>
      <c r="O368" s="7" t="s">
        <v>2664</v>
      </c>
      <c r="P368" s="7">
        <v>2021</v>
      </c>
      <c r="Q368" s="7">
        <v>83</v>
      </c>
      <c r="R368" s="7" t="s">
        <v>2527</v>
      </c>
      <c r="S368" s="7" t="s">
        <v>2527</v>
      </c>
      <c r="T368" s="7" t="s">
        <v>2527</v>
      </c>
      <c r="U368" s="7" t="str">
        <f>HYPERLINK("http://dx.doi.org/10.1016/j.parint.2021.102352","http://dx.doi.org/10.1016/j.parint.2021.102352")</f>
        <v>http://dx.doi.org/10.1016/j.parint.2021.102352</v>
      </c>
      <c r="V368" s="7" t="s">
        <v>2528</v>
      </c>
      <c r="W368" s="7" t="s">
        <v>2529</v>
      </c>
    </row>
    <row r="369" spans="1:23" ht="20" customHeight="1" x14ac:dyDescent="0.15">
      <c r="A369" s="7">
        <v>366</v>
      </c>
      <c r="B369" s="7">
        <v>1880</v>
      </c>
      <c r="C369" s="7" t="s">
        <v>4522</v>
      </c>
      <c r="D369" s="7" t="s">
        <v>4523</v>
      </c>
      <c r="E369" s="7" t="s">
        <v>4524</v>
      </c>
      <c r="F369" s="7" t="s">
        <v>4525</v>
      </c>
      <c r="G369" s="7" t="s">
        <v>4526</v>
      </c>
      <c r="H369" s="8">
        <v>2021</v>
      </c>
      <c r="I369" s="8" t="s">
        <v>2758</v>
      </c>
      <c r="J369" s="7" t="s">
        <v>2523</v>
      </c>
      <c r="O369" s="7" t="s">
        <v>4527</v>
      </c>
      <c r="P369" s="7">
        <v>2021</v>
      </c>
      <c r="Q369" s="7">
        <v>72</v>
      </c>
      <c r="R369" s="7" t="s">
        <v>2527</v>
      </c>
      <c r="S369" s="7" t="s">
        <v>2527</v>
      </c>
      <c r="T369" s="7" t="s">
        <v>2527</v>
      </c>
      <c r="U369" s="7" t="str">
        <f>HYPERLINK("http://dx.doi.org/10.1016/j.tice.2021.101541","http://dx.doi.org/10.1016/j.tice.2021.101541")</f>
        <v>http://dx.doi.org/10.1016/j.tice.2021.101541</v>
      </c>
      <c r="V369" s="7" t="s">
        <v>2528</v>
      </c>
      <c r="W369" s="7" t="s">
        <v>2529</v>
      </c>
    </row>
    <row r="370" spans="1:23" ht="20" customHeight="1" x14ac:dyDescent="0.15">
      <c r="A370" s="7">
        <v>367</v>
      </c>
      <c r="B370" s="7">
        <v>1884</v>
      </c>
      <c r="C370" s="7" t="s">
        <v>4528</v>
      </c>
      <c r="D370" s="7" t="s">
        <v>4529</v>
      </c>
      <c r="E370" s="7" t="s">
        <v>4530</v>
      </c>
      <c r="F370" s="7" t="s">
        <v>4531</v>
      </c>
      <c r="G370" s="7" t="s">
        <v>4532</v>
      </c>
      <c r="H370" s="8">
        <v>2021</v>
      </c>
      <c r="I370" s="8" t="s">
        <v>2522</v>
      </c>
      <c r="J370" s="7" t="s">
        <v>2523</v>
      </c>
      <c r="K370" s="7" t="s">
        <v>4316</v>
      </c>
      <c r="L370" s="8" t="s">
        <v>2536</v>
      </c>
      <c r="M370" s="8">
        <v>3</v>
      </c>
      <c r="N370" s="7" t="s">
        <v>4389</v>
      </c>
      <c r="O370" s="7" t="s">
        <v>2559</v>
      </c>
      <c r="P370" s="7">
        <v>2021</v>
      </c>
      <c r="Q370" s="7">
        <v>120</v>
      </c>
      <c r="R370" s="7">
        <v>5</v>
      </c>
      <c r="S370" s="7">
        <v>1669</v>
      </c>
      <c r="T370" s="7">
        <v>1676</v>
      </c>
      <c r="U370" s="7" t="str">
        <f>HYPERLINK("http://dx.doi.org/10.1007/s00436-021-07151-6","http://dx.doi.org/10.1007/s00436-021-07151-6")</f>
        <v>http://dx.doi.org/10.1007/s00436-021-07151-6</v>
      </c>
      <c r="V370" s="7" t="s">
        <v>2528</v>
      </c>
      <c r="W370" s="7" t="s">
        <v>2529</v>
      </c>
    </row>
    <row r="371" spans="1:23" ht="20" customHeight="1" x14ac:dyDescent="0.15">
      <c r="A371" s="7">
        <v>368</v>
      </c>
      <c r="B371" s="7">
        <v>1885</v>
      </c>
      <c r="C371" s="7" t="s">
        <v>4533</v>
      </c>
      <c r="D371" s="7" t="s">
        <v>4534</v>
      </c>
      <c r="E371" s="7" t="s">
        <v>4535</v>
      </c>
      <c r="F371" s="7" t="s">
        <v>4536</v>
      </c>
      <c r="G371" s="7" t="s">
        <v>4537</v>
      </c>
      <c r="H371" s="8">
        <v>2021</v>
      </c>
      <c r="I371" s="8" t="s">
        <v>2522</v>
      </c>
      <c r="J371" s="7" t="s">
        <v>2523</v>
      </c>
      <c r="K371" s="7" t="s">
        <v>4045</v>
      </c>
      <c r="L371" s="8" t="s">
        <v>2536</v>
      </c>
      <c r="M371" s="8">
        <v>1</v>
      </c>
      <c r="N371" s="7" t="s">
        <v>2621</v>
      </c>
      <c r="O371" s="7" t="s">
        <v>2652</v>
      </c>
      <c r="P371" s="7">
        <v>2021</v>
      </c>
      <c r="Q371" s="7">
        <v>95</v>
      </c>
      <c r="R371" s="7" t="s">
        <v>2527</v>
      </c>
      <c r="S371" s="7" t="s">
        <v>2527</v>
      </c>
      <c r="T371" s="7" t="s">
        <v>2527</v>
      </c>
      <c r="U371" s="7" t="str">
        <f>HYPERLINK("http://dx.doi.org/10.1017/S0022149X21000109","http://dx.doi.org/10.1017/S0022149X21000109")</f>
        <v>http://dx.doi.org/10.1017/S0022149X21000109</v>
      </c>
      <c r="V371" s="7" t="s">
        <v>2528</v>
      </c>
      <c r="W371" s="7" t="s">
        <v>2529</v>
      </c>
    </row>
    <row r="372" spans="1:23" ht="20" customHeight="1" x14ac:dyDescent="0.15">
      <c r="A372" s="7">
        <v>369</v>
      </c>
      <c r="B372" s="7">
        <v>1886</v>
      </c>
      <c r="C372" s="7" t="s">
        <v>4538</v>
      </c>
      <c r="D372" s="7" t="s">
        <v>4539</v>
      </c>
      <c r="E372" s="7" t="s">
        <v>4540</v>
      </c>
      <c r="F372" s="7" t="s">
        <v>4541</v>
      </c>
      <c r="G372" s="7" t="s">
        <v>4542</v>
      </c>
      <c r="H372" s="8">
        <v>2021</v>
      </c>
      <c r="I372" s="8" t="s">
        <v>2522</v>
      </c>
      <c r="J372" s="7" t="s">
        <v>2523</v>
      </c>
      <c r="K372" s="7" t="s">
        <v>4543</v>
      </c>
      <c r="L372" s="8" t="s">
        <v>2536</v>
      </c>
      <c r="M372" s="8">
        <v>1</v>
      </c>
      <c r="N372" s="7" t="s">
        <v>2621</v>
      </c>
      <c r="O372" s="7" t="s">
        <v>4544</v>
      </c>
      <c r="P372" s="7">
        <v>2021</v>
      </c>
      <c r="Q372" s="7">
        <v>55</v>
      </c>
      <c r="R372" s="7" t="s">
        <v>4175</v>
      </c>
      <c r="S372" s="7">
        <v>867</v>
      </c>
      <c r="T372" s="7">
        <v>887</v>
      </c>
      <c r="U372" s="7" t="str">
        <f>HYPERLINK("http://dx.doi.org/10.1080/00222933.2021.1923852","http://dx.doi.org/10.1080/00222933.2021.1923852")</f>
        <v>http://dx.doi.org/10.1080/00222933.2021.1923852</v>
      </c>
      <c r="V372" s="7" t="s">
        <v>2528</v>
      </c>
      <c r="W372" s="7" t="s">
        <v>2529</v>
      </c>
    </row>
    <row r="373" spans="1:23" ht="20" customHeight="1" x14ac:dyDescent="0.15">
      <c r="A373" s="7">
        <v>370</v>
      </c>
      <c r="B373" s="7">
        <v>1892</v>
      </c>
      <c r="C373" s="7" t="s">
        <v>4545</v>
      </c>
      <c r="D373" s="7" t="s">
        <v>4546</v>
      </c>
      <c r="E373" s="7" t="s">
        <v>4547</v>
      </c>
      <c r="F373" s="7" t="s">
        <v>4548</v>
      </c>
      <c r="G373" s="7" t="s">
        <v>4549</v>
      </c>
      <c r="H373" s="8">
        <v>2021</v>
      </c>
      <c r="I373" s="8" t="s">
        <v>2522</v>
      </c>
      <c r="J373" s="7" t="s">
        <v>2523</v>
      </c>
      <c r="K373" s="7" t="s">
        <v>4045</v>
      </c>
      <c r="L373" s="8" t="s">
        <v>2536</v>
      </c>
      <c r="M373" s="8">
        <v>3</v>
      </c>
      <c r="N373" s="7" t="s">
        <v>3785</v>
      </c>
      <c r="O373" s="7" t="s">
        <v>2583</v>
      </c>
      <c r="P373" s="7">
        <v>2021</v>
      </c>
      <c r="Q373" s="7">
        <v>148</v>
      </c>
      <c r="R373" s="7">
        <v>5</v>
      </c>
      <c r="S373" s="7">
        <v>519</v>
      </c>
      <c r="T373" s="7">
        <v>531</v>
      </c>
      <c r="U373" s="7" t="str">
        <f>HYPERLINK("http://dx.doi.org/10.1017/S0031182020002334","http://dx.doi.org/10.1017/S0031182020002334")</f>
        <v>http://dx.doi.org/10.1017/S0031182020002334</v>
      </c>
      <c r="V373" s="7" t="s">
        <v>2528</v>
      </c>
      <c r="W373" s="7" t="s">
        <v>2529</v>
      </c>
    </row>
    <row r="374" spans="1:23" ht="20" customHeight="1" x14ac:dyDescent="0.15">
      <c r="A374" s="7">
        <v>371</v>
      </c>
      <c r="B374" s="7">
        <v>1894</v>
      </c>
      <c r="C374" s="7" t="s">
        <v>4550</v>
      </c>
      <c r="D374" s="7" t="s">
        <v>4551</v>
      </c>
      <c r="E374" s="7" t="s">
        <v>4552</v>
      </c>
      <c r="F374" s="7" t="s">
        <v>2527</v>
      </c>
      <c r="G374" s="7" t="s">
        <v>4553</v>
      </c>
      <c r="H374" s="8">
        <v>2021</v>
      </c>
      <c r="I374" s="8" t="s">
        <v>2522</v>
      </c>
      <c r="J374" s="7" t="s">
        <v>2523</v>
      </c>
      <c r="K374" s="7" t="s">
        <v>2535</v>
      </c>
      <c r="L374" s="8" t="s">
        <v>2536</v>
      </c>
      <c r="M374" s="8">
        <v>2</v>
      </c>
      <c r="N374" s="7" t="s">
        <v>2745</v>
      </c>
      <c r="O374" s="7" t="s">
        <v>4554</v>
      </c>
      <c r="P374" s="7">
        <v>2021</v>
      </c>
      <c r="Q374" s="7" t="s">
        <v>2527</v>
      </c>
      <c r="R374" s="7">
        <v>422</v>
      </c>
      <c r="S374" s="7" t="s">
        <v>2527</v>
      </c>
      <c r="T374" s="7" t="s">
        <v>2527</v>
      </c>
      <c r="U374" s="7" t="str">
        <f>HYPERLINK("http://dx.doi.org/10.1051/kmae/2021013","http://dx.doi.org/10.1051/kmae/2021013")</f>
        <v>http://dx.doi.org/10.1051/kmae/2021013</v>
      </c>
      <c r="V374" s="7" t="s">
        <v>2528</v>
      </c>
      <c r="W374" s="7" t="s">
        <v>2529</v>
      </c>
    </row>
    <row r="375" spans="1:23" ht="20" customHeight="1" x14ac:dyDescent="0.15">
      <c r="A375" s="7">
        <v>372</v>
      </c>
      <c r="B375" s="7">
        <v>1895</v>
      </c>
      <c r="C375" s="7" t="s">
        <v>4555</v>
      </c>
      <c r="D375" s="7" t="s">
        <v>4556</v>
      </c>
      <c r="E375" s="7" t="s">
        <v>4557</v>
      </c>
      <c r="F375" s="7" t="s">
        <v>4558</v>
      </c>
      <c r="G375" s="7" t="s">
        <v>4559</v>
      </c>
      <c r="H375" s="8">
        <v>2021</v>
      </c>
      <c r="I375" s="8" t="s">
        <v>2522</v>
      </c>
      <c r="J375" s="7" t="s">
        <v>2523</v>
      </c>
      <c r="K375" s="7" t="s">
        <v>4045</v>
      </c>
      <c r="L375" s="8" t="s">
        <v>2536</v>
      </c>
      <c r="M375" s="8">
        <v>1</v>
      </c>
      <c r="N375" s="7" t="s">
        <v>2621</v>
      </c>
      <c r="O375" s="7" t="s">
        <v>2983</v>
      </c>
      <c r="P375" s="7">
        <v>2021</v>
      </c>
      <c r="Q375" s="7">
        <v>14</v>
      </c>
      <c r="R375" s="7" t="s">
        <v>2527</v>
      </c>
      <c r="S375" s="7">
        <v>228</v>
      </c>
      <c r="T375" s="7">
        <v>240</v>
      </c>
      <c r="U375" s="7" t="str">
        <f>HYPERLINK("http://dx.doi.org/10.1016/j.ijppaw.2021.02.010","http://dx.doi.org/10.1016/j.ijppaw.2021.02.010")</f>
        <v>http://dx.doi.org/10.1016/j.ijppaw.2021.02.010</v>
      </c>
      <c r="V375" s="7" t="s">
        <v>2528</v>
      </c>
      <c r="W375" s="7" t="s">
        <v>2529</v>
      </c>
    </row>
    <row r="376" spans="1:23" ht="20" customHeight="1" x14ac:dyDescent="0.15">
      <c r="A376" s="7">
        <v>373</v>
      </c>
      <c r="B376" s="7">
        <v>1898</v>
      </c>
      <c r="C376" s="7" t="s">
        <v>4560</v>
      </c>
      <c r="D376" s="7" t="s">
        <v>4561</v>
      </c>
      <c r="E376" s="7" t="s">
        <v>4562</v>
      </c>
      <c r="F376" s="7" t="s">
        <v>4563</v>
      </c>
      <c r="G376" s="7" t="s">
        <v>4564</v>
      </c>
      <c r="H376" s="8">
        <v>2021</v>
      </c>
      <c r="I376" s="8" t="s">
        <v>2522</v>
      </c>
      <c r="J376" s="7" t="s">
        <v>2523</v>
      </c>
      <c r="K376" s="7" t="s">
        <v>4045</v>
      </c>
      <c r="L376" s="8" t="s">
        <v>2536</v>
      </c>
      <c r="M376" s="8">
        <v>3</v>
      </c>
      <c r="N376" s="7" t="s">
        <v>2641</v>
      </c>
      <c r="O376" s="7" t="s">
        <v>2911</v>
      </c>
      <c r="P376" s="7">
        <v>2021</v>
      </c>
      <c r="Q376" s="7">
        <v>193</v>
      </c>
      <c r="R376" s="7">
        <v>4</v>
      </c>
      <c r="S376" s="7">
        <v>1416</v>
      </c>
      <c r="T376" s="7">
        <v>1455</v>
      </c>
      <c r="U376" s="7" t="str">
        <f>HYPERLINK("http://dx.doi.org/10.1093/zoolinnean/zlab002","http://dx.doi.org/10.1093/zoolinnean/zlab002")</f>
        <v>http://dx.doi.org/10.1093/zoolinnean/zlab002</v>
      </c>
      <c r="V376" s="7" t="s">
        <v>2528</v>
      </c>
      <c r="W376" s="7" t="s">
        <v>2529</v>
      </c>
    </row>
    <row r="377" spans="1:23" ht="20" customHeight="1" x14ac:dyDescent="0.15">
      <c r="A377" s="7">
        <v>374</v>
      </c>
      <c r="B377" s="7">
        <v>1901</v>
      </c>
      <c r="C377" s="7" t="s">
        <v>4565</v>
      </c>
      <c r="D377" s="7" t="s">
        <v>4566</v>
      </c>
      <c r="E377" s="7" t="s">
        <v>4567</v>
      </c>
      <c r="F377" s="7" t="s">
        <v>2527</v>
      </c>
      <c r="G377" s="7" t="s">
        <v>4568</v>
      </c>
      <c r="H377" s="8">
        <v>2021</v>
      </c>
      <c r="I377" s="8" t="s">
        <v>2522</v>
      </c>
      <c r="J377" s="7" t="s">
        <v>2523</v>
      </c>
      <c r="K377" s="7" t="s">
        <v>2535</v>
      </c>
      <c r="L377" s="8" t="s">
        <v>2536</v>
      </c>
      <c r="M377" s="8">
        <v>3</v>
      </c>
      <c r="N377" s="7" t="s">
        <v>2641</v>
      </c>
      <c r="O377" s="7" t="s">
        <v>2671</v>
      </c>
      <c r="P377" s="7">
        <v>2021</v>
      </c>
      <c r="Q377" s="7">
        <v>107</v>
      </c>
      <c r="R377" s="7">
        <v>2</v>
      </c>
      <c r="S377" s="7">
        <v>267</v>
      </c>
      <c r="T377" s="7">
        <v>274</v>
      </c>
      <c r="U377" s="7" t="str">
        <f>HYPERLINK("http://dx.doi.org/10.1645/20-54","http://dx.doi.org/10.1645/20-54")</f>
        <v>http://dx.doi.org/10.1645/20-54</v>
      </c>
      <c r="V377" s="7" t="s">
        <v>2528</v>
      </c>
      <c r="W377" s="7" t="s">
        <v>2529</v>
      </c>
    </row>
    <row r="378" spans="1:23" ht="20" customHeight="1" x14ac:dyDescent="0.15">
      <c r="A378" s="7">
        <v>375</v>
      </c>
      <c r="B378" s="7">
        <v>1903</v>
      </c>
      <c r="C378" s="7" t="s">
        <v>4569</v>
      </c>
      <c r="D378" s="7" t="s">
        <v>4570</v>
      </c>
      <c r="E378" s="7" t="s">
        <v>4571</v>
      </c>
      <c r="F378" s="7" t="s">
        <v>2527</v>
      </c>
      <c r="G378" s="7" t="s">
        <v>4572</v>
      </c>
      <c r="H378" s="8">
        <v>2021</v>
      </c>
      <c r="I378" s="8" t="s">
        <v>2522</v>
      </c>
      <c r="J378" s="7" t="s">
        <v>2523</v>
      </c>
      <c r="K378" s="7" t="s">
        <v>2535</v>
      </c>
      <c r="L378" s="8" t="s">
        <v>2536</v>
      </c>
      <c r="M378" s="8">
        <v>1</v>
      </c>
      <c r="N378" s="7" t="s">
        <v>2621</v>
      </c>
      <c r="O378" s="7" t="s">
        <v>2664</v>
      </c>
      <c r="P378" s="7">
        <v>2021</v>
      </c>
      <c r="Q378" s="7">
        <v>82</v>
      </c>
      <c r="R378" s="7" t="s">
        <v>2527</v>
      </c>
      <c r="S378" s="7" t="s">
        <v>2527</v>
      </c>
      <c r="T378" s="7" t="s">
        <v>2527</v>
      </c>
      <c r="U378" s="7" t="str">
        <f>HYPERLINK("http://dx.doi.org/10.1016/j.parint.2021.102302","http://dx.doi.org/10.1016/j.parint.2021.102302")</f>
        <v>http://dx.doi.org/10.1016/j.parint.2021.102302</v>
      </c>
      <c r="V378" s="7" t="s">
        <v>2528</v>
      </c>
      <c r="W378" s="7" t="s">
        <v>2529</v>
      </c>
    </row>
    <row r="379" spans="1:23" ht="20" customHeight="1" x14ac:dyDescent="0.15">
      <c r="A379" s="7">
        <v>376</v>
      </c>
      <c r="B379" s="7">
        <v>1904</v>
      </c>
      <c r="C379" s="7" t="s">
        <v>4573</v>
      </c>
      <c r="D379" s="7" t="s">
        <v>4574</v>
      </c>
      <c r="E379" s="7" t="s">
        <v>4575</v>
      </c>
      <c r="F379" s="7" t="s">
        <v>2527</v>
      </c>
      <c r="G379" s="7" t="s">
        <v>4576</v>
      </c>
      <c r="H379" s="8">
        <v>2021</v>
      </c>
      <c r="I379" s="8" t="s">
        <v>2522</v>
      </c>
      <c r="J379" s="7" t="s">
        <v>2523</v>
      </c>
      <c r="K379" s="7" t="s">
        <v>3118</v>
      </c>
      <c r="L379" s="8" t="s">
        <v>2536</v>
      </c>
      <c r="M379" s="8">
        <v>1</v>
      </c>
      <c r="N379" s="7" t="s">
        <v>2621</v>
      </c>
      <c r="O379" s="7" t="s">
        <v>2559</v>
      </c>
      <c r="P379" s="7">
        <v>2021</v>
      </c>
      <c r="Q379" s="7">
        <v>120</v>
      </c>
      <c r="R379" s="7">
        <v>4</v>
      </c>
      <c r="S379" s="7">
        <v>1499</v>
      </c>
      <c r="T379" s="7">
        <v>1504</v>
      </c>
      <c r="U379" s="7" t="str">
        <f>HYPERLINK("http://dx.doi.org/10.1007/s00436-021-07085-z","http://dx.doi.org/10.1007/s00436-021-07085-z")</f>
        <v>http://dx.doi.org/10.1007/s00436-021-07085-z</v>
      </c>
      <c r="V379" s="7" t="s">
        <v>2528</v>
      </c>
      <c r="W379" s="7" t="s">
        <v>2529</v>
      </c>
    </row>
    <row r="380" spans="1:23" ht="20" customHeight="1" x14ac:dyDescent="0.15">
      <c r="A380" s="7">
        <v>377</v>
      </c>
      <c r="B380" s="7">
        <v>1906</v>
      </c>
      <c r="C380" s="7" t="s">
        <v>4577</v>
      </c>
      <c r="D380" s="7" t="s">
        <v>4578</v>
      </c>
      <c r="E380" s="7" t="s">
        <v>4579</v>
      </c>
      <c r="F380" s="7" t="s">
        <v>4580</v>
      </c>
      <c r="G380" s="7" t="s">
        <v>4581</v>
      </c>
      <c r="H380" s="8">
        <v>2021</v>
      </c>
      <c r="I380" s="8" t="s">
        <v>2522</v>
      </c>
      <c r="J380" s="7" t="s">
        <v>2523</v>
      </c>
      <c r="K380" s="7" t="s">
        <v>3073</v>
      </c>
      <c r="L380" s="8" t="s">
        <v>2536</v>
      </c>
      <c r="M380" s="8">
        <v>2</v>
      </c>
      <c r="N380" s="7" t="s">
        <v>4582</v>
      </c>
      <c r="O380" s="7" t="s">
        <v>3201</v>
      </c>
      <c r="P380" s="7">
        <v>2021</v>
      </c>
      <c r="Q380" s="7">
        <v>90</v>
      </c>
      <c r="R380" s="7" t="s">
        <v>2527</v>
      </c>
      <c r="S380" s="7" t="s">
        <v>2527</v>
      </c>
      <c r="T380" s="7" t="s">
        <v>2527</v>
      </c>
      <c r="U380" s="7" t="str">
        <f>HYPERLINK("http://dx.doi.org/10.1016/j.meegid.2021.104761","http://dx.doi.org/10.1016/j.meegid.2021.104761")</f>
        <v>http://dx.doi.org/10.1016/j.meegid.2021.104761</v>
      </c>
      <c r="V380" s="7" t="s">
        <v>2528</v>
      </c>
      <c r="W380" s="7" t="s">
        <v>2529</v>
      </c>
    </row>
    <row r="381" spans="1:23" ht="20" customHeight="1" x14ac:dyDescent="0.15">
      <c r="A381" s="7">
        <v>378</v>
      </c>
      <c r="B381" s="7">
        <v>1907</v>
      </c>
      <c r="C381" s="7" t="s">
        <v>4583</v>
      </c>
      <c r="D381" s="7" t="s">
        <v>4584</v>
      </c>
      <c r="E381" s="7" t="s">
        <v>4585</v>
      </c>
      <c r="F381" s="7" t="s">
        <v>4586</v>
      </c>
      <c r="G381" s="7" t="s">
        <v>4587</v>
      </c>
      <c r="H381" s="8">
        <v>2021</v>
      </c>
      <c r="I381" s="8" t="s">
        <v>2522</v>
      </c>
      <c r="J381" s="7" t="s">
        <v>2523</v>
      </c>
      <c r="K381" s="7" t="s">
        <v>4045</v>
      </c>
      <c r="L381" s="8" t="s">
        <v>2536</v>
      </c>
      <c r="M381" s="8">
        <v>2</v>
      </c>
      <c r="N381" s="7" t="s">
        <v>2807</v>
      </c>
      <c r="O381" s="7" t="s">
        <v>2652</v>
      </c>
      <c r="P381" s="7">
        <v>2021</v>
      </c>
      <c r="Q381" s="7">
        <v>95</v>
      </c>
      <c r="R381" s="7" t="s">
        <v>2527</v>
      </c>
      <c r="S381" s="7" t="s">
        <v>2527</v>
      </c>
      <c r="T381" s="7" t="s">
        <v>2527</v>
      </c>
      <c r="U381" s="7" t="str">
        <f>HYPERLINK("http://dx.doi.org/10.1017/S0022149X21000018","http://dx.doi.org/10.1017/S0022149X21000018")</f>
        <v>http://dx.doi.org/10.1017/S0022149X21000018</v>
      </c>
      <c r="V381" s="7" t="s">
        <v>2528</v>
      </c>
      <c r="W381" s="7" t="s">
        <v>2529</v>
      </c>
    </row>
    <row r="382" spans="1:23" ht="20" customHeight="1" x14ac:dyDescent="0.15">
      <c r="A382" s="7">
        <v>379</v>
      </c>
      <c r="B382" s="7">
        <v>1908</v>
      </c>
      <c r="C382" s="7" t="s">
        <v>4588</v>
      </c>
      <c r="D382" s="7" t="s">
        <v>4589</v>
      </c>
      <c r="E382" s="7" t="s">
        <v>4590</v>
      </c>
      <c r="F382" s="7" t="s">
        <v>2527</v>
      </c>
      <c r="G382" s="7" t="s">
        <v>4591</v>
      </c>
      <c r="H382" s="8">
        <v>2021</v>
      </c>
      <c r="I382" s="8" t="s">
        <v>2758</v>
      </c>
      <c r="J382" s="7" t="s">
        <v>2523</v>
      </c>
      <c r="O382" s="7" t="s">
        <v>3404</v>
      </c>
      <c r="P382" s="7">
        <v>2021</v>
      </c>
      <c r="Q382" s="7">
        <v>10</v>
      </c>
      <c r="R382" s="7">
        <v>2</v>
      </c>
      <c r="S382" s="7" t="s">
        <v>2527</v>
      </c>
      <c r="T382" s="7" t="s">
        <v>2527</v>
      </c>
      <c r="U382" s="7" t="str">
        <f>HYPERLINK("http://dx.doi.org/10.3390/biology10020110","http://dx.doi.org/10.3390/biology10020110")</f>
        <v>http://dx.doi.org/10.3390/biology10020110</v>
      </c>
      <c r="V382" s="7" t="s">
        <v>2528</v>
      </c>
      <c r="W382" s="7" t="s">
        <v>2529</v>
      </c>
    </row>
    <row r="383" spans="1:23" ht="20" customHeight="1" x14ac:dyDescent="0.15">
      <c r="A383" s="7">
        <v>380</v>
      </c>
      <c r="B383" s="7">
        <v>1909</v>
      </c>
      <c r="C383" s="7" t="s">
        <v>4592</v>
      </c>
      <c r="D383" s="7" t="s">
        <v>4593</v>
      </c>
      <c r="E383" s="7" t="s">
        <v>4594</v>
      </c>
      <c r="F383" s="7" t="s">
        <v>4595</v>
      </c>
      <c r="G383" s="7" t="s">
        <v>4596</v>
      </c>
      <c r="H383" s="8">
        <v>2021</v>
      </c>
      <c r="I383" s="8" t="s">
        <v>2522</v>
      </c>
      <c r="J383" s="7" t="s">
        <v>2523</v>
      </c>
      <c r="K383" s="7" t="s">
        <v>2773</v>
      </c>
      <c r="L383" s="8" t="s">
        <v>2536</v>
      </c>
      <c r="M383" s="8">
        <v>2</v>
      </c>
      <c r="N383" s="7" t="s">
        <v>2588</v>
      </c>
      <c r="O383" s="7" t="s">
        <v>3580</v>
      </c>
      <c r="P383" s="7">
        <v>2021</v>
      </c>
      <c r="Q383" s="7">
        <v>59</v>
      </c>
      <c r="R383" s="7">
        <v>1</v>
      </c>
      <c r="S383" s="7">
        <v>47</v>
      </c>
      <c r="T383" s="7">
        <v>53</v>
      </c>
      <c r="U383" s="7" t="str">
        <f>HYPERLINK("http://dx.doi.org/10.3347/kjp.2021.59.1.47","http://dx.doi.org/10.3347/kjp.2021.59.1.47")</f>
        <v>http://dx.doi.org/10.3347/kjp.2021.59.1.47</v>
      </c>
      <c r="V383" s="7" t="s">
        <v>2528</v>
      </c>
      <c r="W383" s="7" t="s">
        <v>2529</v>
      </c>
    </row>
    <row r="384" spans="1:23" ht="20" customHeight="1" x14ac:dyDescent="0.15">
      <c r="A384" s="7">
        <v>381</v>
      </c>
      <c r="B384" s="7">
        <v>1912</v>
      </c>
      <c r="C384" s="7" t="s">
        <v>4597</v>
      </c>
      <c r="D384" s="7" t="s">
        <v>4598</v>
      </c>
      <c r="E384" s="7" t="s">
        <v>4599</v>
      </c>
      <c r="F384" s="7" t="s">
        <v>4600</v>
      </c>
      <c r="G384" s="7" t="s">
        <v>4601</v>
      </c>
      <c r="H384" s="8">
        <v>2021</v>
      </c>
      <c r="I384" s="8" t="s">
        <v>2522</v>
      </c>
      <c r="J384" s="7" t="s">
        <v>2523</v>
      </c>
      <c r="K384" s="7" t="s">
        <v>4045</v>
      </c>
      <c r="L384" s="8" t="s">
        <v>2536</v>
      </c>
      <c r="M384" s="8">
        <v>2</v>
      </c>
      <c r="N384" s="7" t="s">
        <v>2807</v>
      </c>
      <c r="O384" s="7" t="s">
        <v>2559</v>
      </c>
      <c r="P384" s="7">
        <v>2021</v>
      </c>
      <c r="Q384" s="7">
        <v>120</v>
      </c>
      <c r="R384" s="7">
        <v>4</v>
      </c>
      <c r="S384" s="7">
        <v>1219</v>
      </c>
      <c r="T384" s="7">
        <v>1232</v>
      </c>
      <c r="U384" s="7" t="str">
        <f>HYPERLINK("http://dx.doi.org/10.1007/s00436-020-06939-2","http://dx.doi.org/10.1007/s00436-020-06939-2")</f>
        <v>http://dx.doi.org/10.1007/s00436-020-06939-2</v>
      </c>
      <c r="V384" s="7" t="s">
        <v>2528</v>
      </c>
      <c r="W384" s="7" t="s">
        <v>2529</v>
      </c>
    </row>
    <row r="385" spans="1:23" ht="20" customHeight="1" x14ac:dyDescent="0.15">
      <c r="A385" s="7">
        <v>382</v>
      </c>
      <c r="B385" s="7">
        <v>1914</v>
      </c>
      <c r="C385" s="7" t="s">
        <v>4602</v>
      </c>
      <c r="D385" s="7" t="s">
        <v>4603</v>
      </c>
      <c r="E385" s="7" t="s">
        <v>4604</v>
      </c>
      <c r="F385" s="7" t="s">
        <v>4605</v>
      </c>
      <c r="G385" s="7" t="s">
        <v>4606</v>
      </c>
      <c r="H385" s="8">
        <v>2021</v>
      </c>
      <c r="I385" s="8" t="s">
        <v>2758</v>
      </c>
      <c r="J385" s="7" t="s">
        <v>2523</v>
      </c>
      <c r="O385" s="7" t="s">
        <v>4607</v>
      </c>
      <c r="P385" s="7">
        <v>2021</v>
      </c>
      <c r="Q385" s="7">
        <v>529</v>
      </c>
      <c r="R385" s="7">
        <v>9</v>
      </c>
      <c r="S385" s="7">
        <v>2347</v>
      </c>
      <c r="T385" s="7">
        <v>2361</v>
      </c>
      <c r="U385" s="7" t="str">
        <f>HYPERLINK("http://dx.doi.org/10.1002/cne.25099","http://dx.doi.org/10.1002/cne.25099")</f>
        <v>http://dx.doi.org/10.1002/cne.25099</v>
      </c>
      <c r="V385" s="7" t="s">
        <v>2528</v>
      </c>
      <c r="W385" s="7" t="s">
        <v>2529</v>
      </c>
    </row>
    <row r="386" spans="1:23" ht="20" customHeight="1" x14ac:dyDescent="0.15">
      <c r="A386" s="7">
        <v>383</v>
      </c>
      <c r="B386" s="7">
        <v>1915</v>
      </c>
      <c r="C386" s="7" t="s">
        <v>4608</v>
      </c>
      <c r="D386" s="7" t="s">
        <v>4609</v>
      </c>
      <c r="E386" s="7" t="s">
        <v>4610</v>
      </c>
      <c r="F386" s="7" t="s">
        <v>4611</v>
      </c>
      <c r="G386" s="7" t="s">
        <v>4612</v>
      </c>
      <c r="H386" s="8">
        <v>2021</v>
      </c>
      <c r="I386" s="8" t="s">
        <v>2758</v>
      </c>
      <c r="J386" s="7" t="s">
        <v>2523</v>
      </c>
      <c r="O386" s="7" t="s">
        <v>4613</v>
      </c>
      <c r="P386" s="7">
        <v>2021</v>
      </c>
      <c r="Q386" s="7">
        <v>13</v>
      </c>
      <c r="R386" s="7">
        <v>3</v>
      </c>
      <c r="S386" s="7" t="s">
        <v>2527</v>
      </c>
      <c r="T386" s="7" t="s">
        <v>2527</v>
      </c>
      <c r="U386" s="7" t="str">
        <f>HYPERLINK("http://dx.doi.org/10.1093/gbe/evab010","http://dx.doi.org/10.1093/gbe/evab010")</f>
        <v>http://dx.doi.org/10.1093/gbe/evab010</v>
      </c>
      <c r="V386" s="7" t="s">
        <v>2528</v>
      </c>
      <c r="W386" s="7" t="s">
        <v>2529</v>
      </c>
    </row>
    <row r="387" spans="1:23" ht="20" customHeight="1" x14ac:dyDescent="0.15">
      <c r="A387" s="7">
        <v>384</v>
      </c>
      <c r="B387" s="7">
        <v>1917</v>
      </c>
      <c r="C387" s="7" t="s">
        <v>4614</v>
      </c>
      <c r="D387" s="7" t="s">
        <v>4615</v>
      </c>
      <c r="E387" s="7" t="s">
        <v>4616</v>
      </c>
      <c r="F387" s="7" t="s">
        <v>4617</v>
      </c>
      <c r="G387" s="7" t="s">
        <v>4618</v>
      </c>
      <c r="H387" s="8">
        <v>2021</v>
      </c>
      <c r="I387" s="8" t="s">
        <v>2522</v>
      </c>
      <c r="J387" s="7" t="s">
        <v>2523</v>
      </c>
      <c r="K387" s="7" t="s">
        <v>3271</v>
      </c>
      <c r="L387" s="8" t="s">
        <v>2551</v>
      </c>
      <c r="N387" s="7" t="s">
        <v>2551</v>
      </c>
      <c r="O387" s="7" t="s">
        <v>3763</v>
      </c>
      <c r="P387" s="7">
        <v>2021</v>
      </c>
      <c r="Q387" s="7">
        <v>14</v>
      </c>
      <c r="R387" s="7">
        <v>1</v>
      </c>
      <c r="S387" s="7" t="s">
        <v>2527</v>
      </c>
      <c r="T387" s="7" t="s">
        <v>2527</v>
      </c>
      <c r="U387" s="7" t="str">
        <f>HYPERLINK("http://dx.doi.org/10.1186/s13071-020-04547-8","http://dx.doi.org/10.1186/s13071-020-04547-8")</f>
        <v>http://dx.doi.org/10.1186/s13071-020-04547-8</v>
      </c>
      <c r="V387" s="7" t="s">
        <v>2528</v>
      </c>
      <c r="W387" s="7" t="s">
        <v>2529</v>
      </c>
    </row>
    <row r="388" spans="1:23" ht="20" customHeight="1" x14ac:dyDescent="0.15">
      <c r="A388" s="7">
        <v>385</v>
      </c>
      <c r="B388" s="7">
        <v>1918</v>
      </c>
      <c r="C388" s="7" t="s">
        <v>4619</v>
      </c>
      <c r="D388" s="7" t="s">
        <v>4620</v>
      </c>
      <c r="E388" s="7" t="s">
        <v>4621</v>
      </c>
      <c r="F388" s="7" t="s">
        <v>4622</v>
      </c>
      <c r="G388" s="7" t="s">
        <v>4623</v>
      </c>
      <c r="H388" s="8">
        <v>2021</v>
      </c>
      <c r="I388" s="8" t="s">
        <v>2758</v>
      </c>
      <c r="J388" s="7" t="s">
        <v>2523</v>
      </c>
      <c r="O388" s="7" t="s">
        <v>4624</v>
      </c>
      <c r="P388" s="7">
        <v>2021</v>
      </c>
      <c r="Q388" s="7">
        <v>12</v>
      </c>
      <c r="R388" s="7" t="s">
        <v>2527</v>
      </c>
      <c r="S388" s="7" t="s">
        <v>2527</v>
      </c>
      <c r="T388" s="7" t="s">
        <v>2527</v>
      </c>
      <c r="U388" s="7" t="str">
        <f>HYPERLINK("http://dx.doi.org/10.1016/j.onehlt.2021.100211","http://dx.doi.org/10.1016/j.onehlt.2021.100211")</f>
        <v>http://dx.doi.org/10.1016/j.onehlt.2021.100211</v>
      </c>
      <c r="V388" s="7" t="s">
        <v>2528</v>
      </c>
      <c r="W388" s="7" t="s">
        <v>2529</v>
      </c>
    </row>
    <row r="389" spans="1:23" ht="20" customHeight="1" x14ac:dyDescent="0.15">
      <c r="A389" s="7">
        <v>386</v>
      </c>
      <c r="B389" s="7">
        <v>1919</v>
      </c>
      <c r="C389" s="7" t="s">
        <v>4625</v>
      </c>
      <c r="D389" s="7" t="s">
        <v>4626</v>
      </c>
      <c r="E389" s="7" t="s">
        <v>4627</v>
      </c>
      <c r="F389" s="7" t="s">
        <v>4628</v>
      </c>
      <c r="G389" s="7" t="s">
        <v>4629</v>
      </c>
      <c r="H389" s="8">
        <v>2021</v>
      </c>
      <c r="I389" s="8" t="s">
        <v>2522</v>
      </c>
      <c r="J389" s="7" t="s">
        <v>2523</v>
      </c>
      <c r="K389" s="7" t="s">
        <v>2535</v>
      </c>
      <c r="L389" s="8" t="s">
        <v>2536</v>
      </c>
      <c r="M389" s="8">
        <v>1</v>
      </c>
      <c r="N389" s="7" t="s">
        <v>2582</v>
      </c>
      <c r="O389" s="7" t="s">
        <v>2608</v>
      </c>
      <c r="P389" s="7">
        <v>2021</v>
      </c>
      <c r="Q389" s="7">
        <v>28</v>
      </c>
      <c r="R389" s="7" t="s">
        <v>2527</v>
      </c>
      <c r="S389" s="7" t="s">
        <v>2527</v>
      </c>
      <c r="T389" s="7" t="s">
        <v>2527</v>
      </c>
      <c r="U389" s="7" t="str">
        <f>HYPERLINK("http://dx.doi.org/10.1051/parasite/2020073","http://dx.doi.org/10.1051/parasite/2020073")</f>
        <v>http://dx.doi.org/10.1051/parasite/2020073</v>
      </c>
      <c r="V389" s="7" t="s">
        <v>2528</v>
      </c>
      <c r="W389" s="7" t="s">
        <v>2529</v>
      </c>
    </row>
    <row r="390" spans="1:23" ht="20" customHeight="1" x14ac:dyDescent="0.15">
      <c r="A390" s="7">
        <v>387</v>
      </c>
      <c r="B390" s="7">
        <v>1920</v>
      </c>
      <c r="C390" s="7" t="s">
        <v>4630</v>
      </c>
      <c r="D390" s="7" t="s">
        <v>4631</v>
      </c>
      <c r="E390" s="7" t="s">
        <v>4632</v>
      </c>
      <c r="F390" s="7" t="s">
        <v>4633</v>
      </c>
      <c r="G390" s="7" t="s">
        <v>4634</v>
      </c>
      <c r="H390" s="8">
        <v>2021</v>
      </c>
      <c r="I390" s="8" t="s">
        <v>2522</v>
      </c>
      <c r="J390" s="7" t="s">
        <v>2523</v>
      </c>
      <c r="K390" s="7" t="s">
        <v>2708</v>
      </c>
      <c r="L390" s="8" t="s">
        <v>2536</v>
      </c>
      <c r="M390" s="8">
        <v>3</v>
      </c>
      <c r="N390" s="7" t="s">
        <v>2658</v>
      </c>
      <c r="O390" s="7" t="s">
        <v>3763</v>
      </c>
      <c r="P390" s="7">
        <v>2021</v>
      </c>
      <c r="Q390" s="7">
        <v>14</v>
      </c>
      <c r="R390" s="7">
        <v>1</v>
      </c>
      <c r="S390" s="7" t="s">
        <v>2527</v>
      </c>
      <c r="T390" s="7" t="s">
        <v>2527</v>
      </c>
      <c r="U390" s="7" t="str">
        <f>HYPERLINK("http://dx.doi.org/10.1186/s13071-020-04538-9","http://dx.doi.org/10.1186/s13071-020-04538-9")</f>
        <v>http://dx.doi.org/10.1186/s13071-020-04538-9</v>
      </c>
      <c r="V390" s="7" t="s">
        <v>2528</v>
      </c>
      <c r="W390" s="7" t="s">
        <v>2529</v>
      </c>
    </row>
    <row r="391" spans="1:23" ht="20" customHeight="1" x14ac:dyDescent="0.15">
      <c r="A391" s="7">
        <v>388</v>
      </c>
      <c r="B391" s="7">
        <v>1921</v>
      </c>
      <c r="C391" s="7" t="s">
        <v>4635</v>
      </c>
      <c r="D391" s="7" t="s">
        <v>4636</v>
      </c>
      <c r="E391" s="7" t="s">
        <v>4637</v>
      </c>
      <c r="F391" s="7" t="s">
        <v>4638</v>
      </c>
      <c r="G391" s="7" t="s">
        <v>4639</v>
      </c>
      <c r="H391" s="8">
        <v>2021</v>
      </c>
      <c r="I391" s="8" t="s">
        <v>2522</v>
      </c>
      <c r="J391" s="7" t="s">
        <v>2523</v>
      </c>
      <c r="K391" s="7" t="s">
        <v>2535</v>
      </c>
      <c r="L391" s="8" t="s">
        <v>2536</v>
      </c>
      <c r="M391" s="8">
        <v>1</v>
      </c>
      <c r="N391" s="7" t="s">
        <v>3009</v>
      </c>
      <c r="O391" s="7" t="s">
        <v>2559</v>
      </c>
      <c r="P391" s="7">
        <v>2021</v>
      </c>
      <c r="Q391" s="7">
        <v>120</v>
      </c>
      <c r="R391" s="7">
        <v>3</v>
      </c>
      <c r="S391" s="7">
        <v>949</v>
      </c>
      <c r="T391" s="7">
        <v>962</v>
      </c>
      <c r="U391" s="7" t="str">
        <f>HYPERLINK("http://dx.doi.org/10.1007/s00436-020-07027-1","http://dx.doi.org/10.1007/s00436-020-07027-1")</f>
        <v>http://dx.doi.org/10.1007/s00436-020-07027-1</v>
      </c>
      <c r="V391" s="7" t="s">
        <v>2528</v>
      </c>
      <c r="W391" s="7" t="s">
        <v>2529</v>
      </c>
    </row>
    <row r="392" spans="1:23" ht="20" customHeight="1" x14ac:dyDescent="0.15">
      <c r="A392" s="7">
        <v>389</v>
      </c>
      <c r="B392" s="7">
        <v>1923</v>
      </c>
      <c r="C392" s="7" t="s">
        <v>4640</v>
      </c>
      <c r="D392" s="7" t="s">
        <v>4641</v>
      </c>
      <c r="E392" s="7" t="s">
        <v>4642</v>
      </c>
      <c r="F392" s="7" t="s">
        <v>4643</v>
      </c>
      <c r="G392" s="7" t="s">
        <v>4644</v>
      </c>
      <c r="H392" s="8">
        <v>2021</v>
      </c>
      <c r="I392" s="8" t="s">
        <v>2522</v>
      </c>
      <c r="J392" s="7" t="s">
        <v>2523</v>
      </c>
      <c r="K392" s="7" t="s">
        <v>3118</v>
      </c>
      <c r="L392" s="8" t="s">
        <v>2536</v>
      </c>
      <c r="M392" s="8">
        <v>1</v>
      </c>
      <c r="N392" s="7" t="s">
        <v>3009</v>
      </c>
      <c r="O392" s="7" t="s">
        <v>2608</v>
      </c>
      <c r="P392" s="7">
        <v>2021</v>
      </c>
      <c r="Q392" s="7">
        <v>28</v>
      </c>
      <c r="R392" s="7" t="s">
        <v>2527</v>
      </c>
      <c r="S392" s="7" t="s">
        <v>2527</v>
      </c>
      <c r="T392" s="7" t="s">
        <v>2527</v>
      </c>
      <c r="U392" s="7" t="str">
        <f>HYPERLINK("http://dx.doi.org/10.1051/parasite/2020072","http://dx.doi.org/10.1051/parasite/2020072")</f>
        <v>http://dx.doi.org/10.1051/parasite/2020072</v>
      </c>
      <c r="V392" s="7" t="s">
        <v>2528</v>
      </c>
      <c r="W392" s="7" t="s">
        <v>2529</v>
      </c>
    </row>
    <row r="393" spans="1:23" ht="20" customHeight="1" x14ac:dyDescent="0.15">
      <c r="A393" s="7">
        <v>390</v>
      </c>
      <c r="B393" s="7">
        <v>1924</v>
      </c>
      <c r="C393" s="7" t="s">
        <v>4645</v>
      </c>
      <c r="D393" s="7" t="s">
        <v>4646</v>
      </c>
      <c r="E393" s="7" t="s">
        <v>4647</v>
      </c>
      <c r="F393" s="7" t="s">
        <v>4648</v>
      </c>
      <c r="G393" s="7" t="s">
        <v>4649</v>
      </c>
      <c r="H393" s="8">
        <v>2021</v>
      </c>
      <c r="I393" s="8" t="s">
        <v>2522</v>
      </c>
      <c r="J393" s="7" t="s">
        <v>2523</v>
      </c>
      <c r="K393" s="7" t="s">
        <v>3271</v>
      </c>
      <c r="L393" s="8" t="s">
        <v>2536</v>
      </c>
      <c r="M393" s="8">
        <v>2</v>
      </c>
      <c r="N393" s="7" t="s">
        <v>2807</v>
      </c>
      <c r="O393" s="7" t="s">
        <v>3489</v>
      </c>
      <c r="P393" s="7">
        <v>2021</v>
      </c>
      <c r="Q393" s="7">
        <v>1</v>
      </c>
      <c r="R393" s="7" t="s">
        <v>2527</v>
      </c>
      <c r="S393" s="7" t="s">
        <v>2527</v>
      </c>
      <c r="T393" s="7" t="s">
        <v>2527</v>
      </c>
      <c r="U393" s="7" t="str">
        <f>HYPERLINK("http://dx.doi.org/10.1016/j.crpvbd.2021.100051","http://dx.doi.org/10.1016/j.crpvbd.2021.100051")</f>
        <v>http://dx.doi.org/10.1016/j.crpvbd.2021.100051</v>
      </c>
      <c r="V393" s="7" t="s">
        <v>2528</v>
      </c>
      <c r="W393" s="7" t="s">
        <v>2529</v>
      </c>
    </row>
    <row r="394" spans="1:23" ht="20" customHeight="1" x14ac:dyDescent="0.15">
      <c r="A394" s="7">
        <v>391</v>
      </c>
      <c r="B394" s="7">
        <v>1927</v>
      </c>
      <c r="C394" s="7" t="s">
        <v>4041</v>
      </c>
      <c r="D394" s="7" t="s">
        <v>4650</v>
      </c>
      <c r="E394" s="7" t="s">
        <v>4651</v>
      </c>
      <c r="F394" s="7" t="s">
        <v>4652</v>
      </c>
      <c r="G394" s="7" t="s">
        <v>4653</v>
      </c>
      <c r="H394" s="8">
        <v>2021</v>
      </c>
      <c r="I394" s="8" t="s">
        <v>2522</v>
      </c>
      <c r="J394" s="7" t="s">
        <v>2523</v>
      </c>
      <c r="K394" s="7" t="s">
        <v>4272</v>
      </c>
      <c r="L394" s="8" t="s">
        <v>2536</v>
      </c>
      <c r="M394" s="8">
        <v>2</v>
      </c>
      <c r="N394" s="7" t="s">
        <v>2836</v>
      </c>
      <c r="O394" s="7" t="s">
        <v>2583</v>
      </c>
      <c r="P394" s="7">
        <v>2021</v>
      </c>
      <c r="Q394" s="7">
        <v>148</v>
      </c>
      <c r="R394" s="7">
        <v>1</v>
      </c>
      <c r="S394" s="7">
        <v>74</v>
      </c>
      <c r="T394" s="7">
        <v>83</v>
      </c>
      <c r="U394" s="7" t="str">
        <f>HYPERLINK("http://dx.doi.org/10.1017/S0031182020001808","http://dx.doi.org/10.1017/S0031182020001808")</f>
        <v>http://dx.doi.org/10.1017/S0031182020001808</v>
      </c>
      <c r="V394" s="7" t="s">
        <v>2528</v>
      </c>
      <c r="W394" s="7" t="s">
        <v>2529</v>
      </c>
    </row>
    <row r="395" spans="1:23" ht="20" customHeight="1" x14ac:dyDescent="0.15">
      <c r="A395" s="7">
        <v>392</v>
      </c>
      <c r="B395" s="7">
        <v>1931</v>
      </c>
      <c r="C395" s="7" t="s">
        <v>4654</v>
      </c>
      <c r="D395" s="7" t="s">
        <v>4655</v>
      </c>
      <c r="E395" s="7" t="s">
        <v>4656</v>
      </c>
      <c r="F395" s="7" t="s">
        <v>4657</v>
      </c>
      <c r="G395" s="7" t="s">
        <v>4658</v>
      </c>
      <c r="H395" s="8">
        <v>2021</v>
      </c>
      <c r="I395" s="8" t="s">
        <v>2522</v>
      </c>
      <c r="J395" s="7" t="s">
        <v>2523</v>
      </c>
      <c r="K395" s="7" t="s">
        <v>2535</v>
      </c>
      <c r="L395" s="8" t="s">
        <v>2536</v>
      </c>
      <c r="M395" s="8">
        <v>2</v>
      </c>
      <c r="N395" s="7" t="s">
        <v>2745</v>
      </c>
      <c r="O395" s="7" t="s">
        <v>3511</v>
      </c>
      <c r="P395" s="7">
        <v>2021</v>
      </c>
      <c r="Q395" s="7">
        <v>88</v>
      </c>
      <c r="R395" s="7">
        <v>1</v>
      </c>
      <c r="S395" s="7">
        <v>76</v>
      </c>
      <c r="T395" s="7">
        <v>83</v>
      </c>
      <c r="U395" s="7" t="str">
        <f>HYPERLINK("http://dx.doi.org/10.1654/1525-2647-88.1.76","http://dx.doi.org/10.1654/1525-2647-88.1.76")</f>
        <v>http://dx.doi.org/10.1654/1525-2647-88.1.76</v>
      </c>
      <c r="V395" s="7" t="s">
        <v>2528</v>
      </c>
      <c r="W395" s="7" t="s">
        <v>2529</v>
      </c>
    </row>
    <row r="396" spans="1:23" ht="20" customHeight="1" x14ac:dyDescent="0.15">
      <c r="A396" s="7">
        <v>393</v>
      </c>
      <c r="B396" s="7">
        <v>1932</v>
      </c>
      <c r="C396" s="7" t="s">
        <v>4659</v>
      </c>
      <c r="D396" s="7" t="s">
        <v>4660</v>
      </c>
      <c r="E396" s="7" t="s">
        <v>4661</v>
      </c>
      <c r="F396" s="7" t="s">
        <v>4662</v>
      </c>
      <c r="G396" s="7" t="s">
        <v>4663</v>
      </c>
      <c r="H396" s="8">
        <v>2021</v>
      </c>
      <c r="I396" s="8" t="s">
        <v>2522</v>
      </c>
      <c r="J396" s="7" t="s">
        <v>2523</v>
      </c>
      <c r="K396" s="7" t="s">
        <v>2708</v>
      </c>
      <c r="L396" s="8" t="s">
        <v>2536</v>
      </c>
      <c r="M396" s="8">
        <v>2</v>
      </c>
      <c r="N396" s="7" t="s">
        <v>2807</v>
      </c>
      <c r="O396" s="7" t="s">
        <v>2671</v>
      </c>
      <c r="P396" s="7">
        <v>2021</v>
      </c>
      <c r="Q396" s="7">
        <v>107</v>
      </c>
      <c r="R396" s="7">
        <v>1</v>
      </c>
      <c r="S396" s="7">
        <v>89</v>
      </c>
      <c r="T396" s="7">
        <v>97</v>
      </c>
      <c r="U396" s="7" t="str">
        <f>HYPERLINK("http://dx.doi.org/10.1645/20-74","http://dx.doi.org/10.1645/20-74")</f>
        <v>http://dx.doi.org/10.1645/20-74</v>
      </c>
      <c r="V396" s="7" t="s">
        <v>2528</v>
      </c>
      <c r="W396" s="7" t="s">
        <v>2529</v>
      </c>
    </row>
    <row r="397" spans="1:23" ht="20" customHeight="1" x14ac:dyDescent="0.15">
      <c r="A397" s="7">
        <v>394</v>
      </c>
      <c r="B397" s="7">
        <v>1933</v>
      </c>
      <c r="C397" s="7" t="s">
        <v>4664</v>
      </c>
      <c r="D397" s="7" t="s">
        <v>4665</v>
      </c>
      <c r="E397" s="7" t="s">
        <v>4666</v>
      </c>
      <c r="F397" s="7" t="s">
        <v>4667</v>
      </c>
      <c r="G397" s="7" t="s">
        <v>4668</v>
      </c>
      <c r="H397" s="8">
        <v>2021</v>
      </c>
      <c r="I397" s="8" t="s">
        <v>2522</v>
      </c>
      <c r="J397" s="7" t="s">
        <v>2523</v>
      </c>
      <c r="K397" s="7" t="s">
        <v>3118</v>
      </c>
      <c r="L397" s="8" t="s">
        <v>2536</v>
      </c>
      <c r="M397" s="8">
        <v>1</v>
      </c>
      <c r="N397" s="7" t="s">
        <v>3009</v>
      </c>
      <c r="O397" s="7" t="s">
        <v>4669</v>
      </c>
      <c r="P397" s="7">
        <v>2021</v>
      </c>
      <c r="Q397" s="7">
        <v>68</v>
      </c>
      <c r="R397" s="7">
        <v>3</v>
      </c>
      <c r="S397" s="7">
        <v>223</v>
      </c>
      <c r="T397" s="7">
        <v>228</v>
      </c>
      <c r="U397" s="7" t="str">
        <f>HYPERLINK("http://dx.doi.org/10.33988/auvfd.727842","http://dx.doi.org/10.33988/auvfd.727842")</f>
        <v>http://dx.doi.org/10.33988/auvfd.727842</v>
      </c>
      <c r="V397" s="7" t="s">
        <v>2528</v>
      </c>
      <c r="W397" s="7" t="s">
        <v>2529</v>
      </c>
    </row>
    <row r="398" spans="1:23" ht="20" customHeight="1" x14ac:dyDescent="0.15">
      <c r="A398" s="7">
        <v>395</v>
      </c>
      <c r="B398" s="7">
        <v>1934</v>
      </c>
      <c r="C398" s="7" t="s">
        <v>4670</v>
      </c>
      <c r="D398" s="7" t="s">
        <v>4671</v>
      </c>
      <c r="E398" s="7" t="s">
        <v>4672</v>
      </c>
      <c r="F398" s="7" t="s">
        <v>2527</v>
      </c>
      <c r="G398" s="7" t="s">
        <v>4673</v>
      </c>
      <c r="H398" s="8">
        <v>2021</v>
      </c>
      <c r="I398" s="8" t="s">
        <v>2522</v>
      </c>
      <c r="J398" s="7" t="s">
        <v>2523</v>
      </c>
      <c r="K398" s="7" t="s">
        <v>4045</v>
      </c>
      <c r="L398" s="8" t="s">
        <v>2536</v>
      </c>
      <c r="M398" s="8">
        <v>2</v>
      </c>
      <c r="N398" s="7" t="s">
        <v>2633</v>
      </c>
      <c r="O398" s="7" t="s">
        <v>2671</v>
      </c>
      <c r="P398" s="7">
        <v>2021</v>
      </c>
      <c r="Q398" s="7">
        <v>107</v>
      </c>
      <c r="R398" s="7">
        <v>1</v>
      </c>
      <c r="S398" s="7">
        <v>59</v>
      </c>
      <c r="T398" s="7">
        <v>73</v>
      </c>
      <c r="U398" s="7" t="str">
        <f>HYPERLINK("http://dx.doi.org/10.1645/20-89","http://dx.doi.org/10.1645/20-89")</f>
        <v>http://dx.doi.org/10.1645/20-89</v>
      </c>
      <c r="V398" s="7" t="s">
        <v>2528</v>
      </c>
      <c r="W398" s="7" t="s">
        <v>2529</v>
      </c>
    </row>
    <row r="399" spans="1:23" ht="20" customHeight="1" x14ac:dyDescent="0.15">
      <c r="A399" s="7">
        <v>396</v>
      </c>
      <c r="B399" s="7">
        <v>1947</v>
      </c>
      <c r="C399" s="7" t="s">
        <v>4674</v>
      </c>
      <c r="D399" s="7" t="s">
        <v>4675</v>
      </c>
      <c r="E399" s="7" t="s">
        <v>4676</v>
      </c>
      <c r="F399" s="7" t="s">
        <v>4677</v>
      </c>
      <c r="G399" s="7" t="s">
        <v>4678</v>
      </c>
      <c r="H399" s="8">
        <v>2021</v>
      </c>
      <c r="I399" s="8" t="s">
        <v>2522</v>
      </c>
      <c r="J399" s="7" t="s">
        <v>2523</v>
      </c>
      <c r="K399" s="7" t="s">
        <v>4045</v>
      </c>
      <c r="L399" s="8" t="s">
        <v>2536</v>
      </c>
      <c r="M399" s="8">
        <v>2</v>
      </c>
      <c r="N399" s="7" t="s">
        <v>2633</v>
      </c>
      <c r="O399" s="7" t="s">
        <v>2559</v>
      </c>
      <c r="P399" s="7">
        <v>2021</v>
      </c>
      <c r="Q399" s="7">
        <v>120</v>
      </c>
      <c r="R399" s="7">
        <v>1</v>
      </c>
      <c r="S399" s="7">
        <v>55</v>
      </c>
      <c r="T399" s="7">
        <v>72</v>
      </c>
      <c r="U399" s="7" t="str">
        <f>HYPERLINK("http://dx.doi.org/10.1007/s00436-020-06983-y","http://dx.doi.org/10.1007/s00436-020-06983-y")</f>
        <v>http://dx.doi.org/10.1007/s00436-020-06983-y</v>
      </c>
      <c r="V399" s="7" t="s">
        <v>2528</v>
      </c>
      <c r="W399" s="7" t="s">
        <v>2529</v>
      </c>
    </row>
    <row r="400" spans="1:23" ht="20" customHeight="1" x14ac:dyDescent="0.15">
      <c r="A400" s="7">
        <v>397</v>
      </c>
      <c r="B400" s="7">
        <v>1949</v>
      </c>
      <c r="C400" s="7" t="s">
        <v>4679</v>
      </c>
      <c r="D400" s="7" t="s">
        <v>4680</v>
      </c>
      <c r="E400" s="7" t="s">
        <v>4681</v>
      </c>
      <c r="F400" s="7" t="s">
        <v>4682</v>
      </c>
      <c r="G400" s="7" t="s">
        <v>4683</v>
      </c>
      <c r="H400" s="8">
        <v>2021</v>
      </c>
      <c r="I400" s="8" t="s">
        <v>2522</v>
      </c>
      <c r="J400" s="7" t="s">
        <v>2523</v>
      </c>
      <c r="K400" s="7" t="s">
        <v>4045</v>
      </c>
      <c r="L400" s="8" t="s">
        <v>2536</v>
      </c>
      <c r="M400" s="8">
        <v>1</v>
      </c>
      <c r="N400" s="7" t="s">
        <v>2621</v>
      </c>
      <c r="O400" s="7" t="s">
        <v>2559</v>
      </c>
      <c r="P400" s="7">
        <v>2021</v>
      </c>
      <c r="Q400" s="7">
        <v>120</v>
      </c>
      <c r="R400" s="7">
        <v>1</v>
      </c>
      <c r="S400" s="7">
        <v>37</v>
      </c>
      <c r="T400" s="7">
        <v>44</v>
      </c>
      <c r="U400" s="7" t="str">
        <f>HYPERLINK("http://dx.doi.org/10.1007/s00436-020-06948-1","http://dx.doi.org/10.1007/s00436-020-06948-1")</f>
        <v>http://dx.doi.org/10.1007/s00436-020-06948-1</v>
      </c>
      <c r="V400" s="7" t="s">
        <v>2528</v>
      </c>
      <c r="W400" s="7" t="s">
        <v>2529</v>
      </c>
    </row>
    <row r="401" spans="1:23" ht="20" customHeight="1" x14ac:dyDescent="0.15">
      <c r="A401" s="7">
        <v>398</v>
      </c>
      <c r="B401" s="7">
        <v>1951</v>
      </c>
      <c r="C401" s="7" t="s">
        <v>4684</v>
      </c>
      <c r="D401" s="7" t="s">
        <v>4685</v>
      </c>
      <c r="E401" s="7" t="s">
        <v>4686</v>
      </c>
      <c r="F401" s="7" t="s">
        <v>4687</v>
      </c>
      <c r="G401" s="7" t="s">
        <v>4688</v>
      </c>
      <c r="H401" s="8">
        <v>2021</v>
      </c>
      <c r="I401" s="8" t="s">
        <v>2522</v>
      </c>
      <c r="J401" s="7" t="s">
        <v>2523</v>
      </c>
      <c r="K401" s="7" t="s">
        <v>2535</v>
      </c>
      <c r="L401" s="8" t="s">
        <v>2536</v>
      </c>
      <c r="M401" s="8">
        <v>2</v>
      </c>
      <c r="N401" s="7" t="s">
        <v>2807</v>
      </c>
      <c r="O401" s="7" t="s">
        <v>2559</v>
      </c>
      <c r="P401" s="7">
        <v>2021</v>
      </c>
      <c r="Q401" s="7">
        <v>120</v>
      </c>
      <c r="R401" s="7">
        <v>1</v>
      </c>
      <c r="S401" s="7">
        <v>347</v>
      </c>
      <c r="T401" s="7">
        <v>353</v>
      </c>
      <c r="U401" s="7" t="str">
        <f>HYPERLINK("http://dx.doi.org/10.1007/s00436-020-06956-1","http://dx.doi.org/10.1007/s00436-020-06956-1")</f>
        <v>http://dx.doi.org/10.1007/s00436-020-06956-1</v>
      </c>
      <c r="V401" s="7" t="s">
        <v>2528</v>
      </c>
      <c r="W401" s="7" t="s">
        <v>2529</v>
      </c>
    </row>
    <row r="402" spans="1:23" ht="20" customHeight="1" x14ac:dyDescent="0.15">
      <c r="A402" s="7">
        <v>399</v>
      </c>
      <c r="B402" s="7">
        <v>1986</v>
      </c>
      <c r="C402" s="7" t="s">
        <v>4689</v>
      </c>
      <c r="D402" s="7" t="s">
        <v>4690</v>
      </c>
      <c r="E402" s="7" t="s">
        <v>4691</v>
      </c>
      <c r="F402" s="7" t="s">
        <v>4692</v>
      </c>
      <c r="G402" s="7" t="s">
        <v>4693</v>
      </c>
      <c r="H402" s="8">
        <v>2021</v>
      </c>
      <c r="I402" s="8" t="s">
        <v>2522</v>
      </c>
      <c r="J402" s="7" t="s">
        <v>2523</v>
      </c>
      <c r="K402" s="7" t="s">
        <v>3073</v>
      </c>
      <c r="L402" s="8" t="s">
        <v>2536</v>
      </c>
      <c r="M402" s="8">
        <v>1</v>
      </c>
      <c r="N402" s="7" t="s">
        <v>2582</v>
      </c>
      <c r="O402" s="7" t="s">
        <v>2739</v>
      </c>
      <c r="P402" s="7">
        <v>2021</v>
      </c>
      <c r="Q402" s="7">
        <v>66</v>
      </c>
      <c r="R402" s="7">
        <v>1</v>
      </c>
      <c r="S402" s="7">
        <v>259</v>
      </c>
      <c r="T402" s="7">
        <v>263</v>
      </c>
      <c r="U402" s="7" t="str">
        <f>HYPERLINK("http://dx.doi.org/10.1007/s11686-020-00256-5","http://dx.doi.org/10.1007/s11686-020-00256-5")</f>
        <v>http://dx.doi.org/10.1007/s11686-020-00256-5</v>
      </c>
      <c r="V402" s="7" t="s">
        <v>2528</v>
      </c>
      <c r="W402" s="7" t="s">
        <v>2529</v>
      </c>
    </row>
    <row r="403" spans="1:23" ht="20" customHeight="1" x14ac:dyDescent="0.15">
      <c r="A403" s="7">
        <v>400</v>
      </c>
      <c r="B403" s="7">
        <v>3431</v>
      </c>
      <c r="C403" s="7" t="s">
        <v>4694</v>
      </c>
      <c r="D403" s="7" t="s">
        <v>4695</v>
      </c>
      <c r="E403" s="7" t="s">
        <v>4696</v>
      </c>
      <c r="F403" s="7" t="s">
        <v>4697</v>
      </c>
      <c r="G403" s="7" t="s">
        <v>4698</v>
      </c>
      <c r="H403" s="8">
        <v>2021</v>
      </c>
      <c r="I403" s="8" t="s">
        <v>2522</v>
      </c>
      <c r="J403" s="7" t="s">
        <v>2523</v>
      </c>
      <c r="K403" s="7" t="s">
        <v>4004</v>
      </c>
      <c r="L403" s="8" t="s">
        <v>2536</v>
      </c>
      <c r="M403" s="8">
        <v>1</v>
      </c>
      <c r="N403" s="7" t="s">
        <v>2582</v>
      </c>
      <c r="O403" s="7" t="s">
        <v>2652</v>
      </c>
      <c r="P403" s="7">
        <v>2021</v>
      </c>
      <c r="Q403" s="7">
        <v>95</v>
      </c>
      <c r="R403" s="7" t="s">
        <v>2527</v>
      </c>
      <c r="S403" s="7" t="s">
        <v>2527</v>
      </c>
      <c r="T403" s="7" t="s">
        <v>2527</v>
      </c>
      <c r="U403" s="7" t="str">
        <f>HYPERLINK("http://dx.doi.org/10.1017/S0022149X21000559","http://dx.doi.org/10.1017/S0022149X21000559")</f>
        <v>http://dx.doi.org/10.1017/S0022149X21000559</v>
      </c>
      <c r="V403" s="7" t="s">
        <v>2528</v>
      </c>
      <c r="W403" s="7" t="s">
        <v>2529</v>
      </c>
    </row>
    <row r="404" spans="1:23" ht="20" customHeight="1" x14ac:dyDescent="0.15">
      <c r="A404" s="7">
        <v>401</v>
      </c>
      <c r="B404" s="7">
        <v>3433</v>
      </c>
      <c r="C404" s="7" t="s">
        <v>4699</v>
      </c>
      <c r="D404" s="7" t="s">
        <v>4700</v>
      </c>
      <c r="E404" s="7" t="s">
        <v>4701</v>
      </c>
      <c r="F404" s="7" t="s">
        <v>4702</v>
      </c>
      <c r="G404" s="7" t="s">
        <v>4703</v>
      </c>
      <c r="H404" s="8">
        <v>2021</v>
      </c>
      <c r="I404" s="8" t="s">
        <v>2758</v>
      </c>
      <c r="J404" s="7" t="s">
        <v>4704</v>
      </c>
      <c r="K404" s="7" t="s">
        <v>3118</v>
      </c>
      <c r="L404" s="8" t="s">
        <v>2536</v>
      </c>
      <c r="M404" s="8" t="s">
        <v>4705</v>
      </c>
      <c r="N404" s="7" t="s">
        <v>4705</v>
      </c>
      <c r="O404" s="7" t="s">
        <v>3648</v>
      </c>
      <c r="P404" s="7">
        <v>2021</v>
      </c>
      <c r="Q404" s="7">
        <v>10</v>
      </c>
      <c r="R404" s="7">
        <v>1</v>
      </c>
      <c r="S404" s="7" t="s">
        <v>2527</v>
      </c>
      <c r="T404" s="7" t="s">
        <v>2527</v>
      </c>
      <c r="U404" s="7" t="str">
        <f>HYPERLINK("http://dx.doi.org/10.1186/s40249-021-00907-3","http://dx.doi.org/10.1186/s40249-021-00907-3")</f>
        <v>http://dx.doi.org/10.1186/s40249-021-00907-3</v>
      </c>
      <c r="V404" s="7" t="s">
        <v>2528</v>
      </c>
      <c r="W404" s="7" t="s">
        <v>2529</v>
      </c>
    </row>
    <row r="405" spans="1:23" ht="20" customHeight="1" x14ac:dyDescent="0.15">
      <c r="A405" s="7">
        <v>402</v>
      </c>
      <c r="B405" s="7">
        <v>3462</v>
      </c>
      <c r="C405" s="7" t="s">
        <v>4706</v>
      </c>
      <c r="D405" s="7" t="s">
        <v>4707</v>
      </c>
      <c r="E405" s="7" t="s">
        <v>4708</v>
      </c>
      <c r="F405" s="7" t="s">
        <v>4709</v>
      </c>
      <c r="G405" s="7" t="s">
        <v>4710</v>
      </c>
      <c r="H405" s="8">
        <v>2021</v>
      </c>
      <c r="I405" s="8" t="s">
        <v>2522</v>
      </c>
      <c r="J405" s="7" t="s">
        <v>2523</v>
      </c>
      <c r="K405" s="7" t="s">
        <v>4004</v>
      </c>
      <c r="L405" s="8" t="s">
        <v>2536</v>
      </c>
      <c r="M405" s="8">
        <v>1</v>
      </c>
      <c r="N405" s="7" t="s">
        <v>2621</v>
      </c>
      <c r="O405" s="7" t="s">
        <v>3947</v>
      </c>
      <c r="P405" s="7">
        <v>2021</v>
      </c>
      <c r="Q405" s="7">
        <v>52</v>
      </c>
      <c r="R405" s="7">
        <v>12</v>
      </c>
      <c r="S405" s="7">
        <v>6726</v>
      </c>
      <c r="T405" s="7">
        <v>6740</v>
      </c>
      <c r="U405" s="7" t="str">
        <f>HYPERLINK("http://dx.doi.org/10.1111/are.15543","http://dx.doi.org/10.1111/are.15543")</f>
        <v>http://dx.doi.org/10.1111/are.15543</v>
      </c>
      <c r="V405" s="7" t="s">
        <v>2528</v>
      </c>
      <c r="W405" s="7" t="s">
        <v>2529</v>
      </c>
    </row>
    <row r="406" spans="1:23" ht="20" customHeight="1" x14ac:dyDescent="0.15">
      <c r="A406" s="7">
        <v>403</v>
      </c>
      <c r="B406" s="7">
        <v>3463</v>
      </c>
      <c r="C406" s="7" t="s">
        <v>4711</v>
      </c>
      <c r="D406" s="7" t="s">
        <v>4712</v>
      </c>
      <c r="E406" s="7" t="s">
        <v>4713</v>
      </c>
      <c r="F406" s="7" t="s">
        <v>4714</v>
      </c>
      <c r="G406" s="7" t="s">
        <v>4715</v>
      </c>
      <c r="H406" s="8">
        <v>2021</v>
      </c>
      <c r="I406" s="8" t="s">
        <v>2522</v>
      </c>
      <c r="J406" s="7" t="s">
        <v>2523</v>
      </c>
      <c r="K406" s="7" t="s">
        <v>4004</v>
      </c>
      <c r="L406" s="8" t="s">
        <v>2536</v>
      </c>
      <c r="M406" s="8">
        <v>2</v>
      </c>
      <c r="N406" s="7" t="s">
        <v>2745</v>
      </c>
      <c r="O406" s="7" t="s">
        <v>2559</v>
      </c>
      <c r="P406" s="7">
        <v>2021</v>
      </c>
      <c r="Q406" s="7">
        <v>120</v>
      </c>
      <c r="R406" s="7">
        <v>10</v>
      </c>
      <c r="S406" s="7">
        <v>3405</v>
      </c>
      <c r="T406" s="7">
        <v>3416</v>
      </c>
      <c r="U406" s="7" t="str">
        <f>HYPERLINK("http://dx.doi.org/10.1007/s00436-021-07253-1","http://dx.doi.org/10.1007/s00436-021-07253-1")</f>
        <v>http://dx.doi.org/10.1007/s00436-021-07253-1</v>
      </c>
      <c r="V406" s="7" t="s">
        <v>2528</v>
      </c>
      <c r="W406" s="7" t="s">
        <v>2529</v>
      </c>
    </row>
    <row r="407" spans="1:23" ht="20" customHeight="1" x14ac:dyDescent="0.15">
      <c r="A407" s="7">
        <v>404</v>
      </c>
      <c r="B407" s="7">
        <v>3466</v>
      </c>
      <c r="C407" s="7" t="s">
        <v>4716</v>
      </c>
      <c r="D407" s="7" t="s">
        <v>4717</v>
      </c>
      <c r="E407" s="7" t="s">
        <v>4718</v>
      </c>
      <c r="F407" s="7" t="s">
        <v>4719</v>
      </c>
      <c r="G407" s="7" t="s">
        <v>4720</v>
      </c>
      <c r="H407" s="8">
        <v>2021</v>
      </c>
      <c r="I407" s="8" t="s">
        <v>2522</v>
      </c>
      <c r="J407" s="7" t="s">
        <v>2523</v>
      </c>
      <c r="K407" s="7" t="s">
        <v>4004</v>
      </c>
      <c r="L407" s="8" t="s">
        <v>2536</v>
      </c>
      <c r="M407" s="8">
        <v>3</v>
      </c>
      <c r="N407" s="7" t="s">
        <v>2670</v>
      </c>
      <c r="O407" s="7" t="s">
        <v>2983</v>
      </c>
      <c r="P407" s="7">
        <v>2021</v>
      </c>
      <c r="Q407" s="7">
        <v>16</v>
      </c>
      <c r="R407" s="7" t="s">
        <v>2527</v>
      </c>
      <c r="S407" s="7">
        <v>48</v>
      </c>
      <c r="T407" s="7">
        <v>51</v>
      </c>
      <c r="U407" s="7" t="str">
        <f>HYPERLINK("http://dx.doi.org/10.1016/j.ijppaw.2021.08.001","http://dx.doi.org/10.1016/j.ijppaw.2021.08.001")</f>
        <v>http://dx.doi.org/10.1016/j.ijppaw.2021.08.001</v>
      </c>
      <c r="V407" s="7" t="s">
        <v>2528</v>
      </c>
      <c r="W407" s="7" t="s">
        <v>2529</v>
      </c>
    </row>
    <row r="408" spans="1:23" ht="20" customHeight="1" x14ac:dyDescent="0.15">
      <c r="A408" s="7">
        <v>405</v>
      </c>
      <c r="B408" s="7">
        <v>3483</v>
      </c>
      <c r="C408" s="7" t="s">
        <v>4721</v>
      </c>
      <c r="D408" s="7" t="s">
        <v>4722</v>
      </c>
      <c r="E408" s="7" t="s">
        <v>4723</v>
      </c>
      <c r="F408" s="7" t="s">
        <v>4724</v>
      </c>
      <c r="G408" s="7" t="s">
        <v>4725</v>
      </c>
      <c r="H408" s="8">
        <v>2021</v>
      </c>
      <c r="I408" s="8" t="s">
        <v>2758</v>
      </c>
      <c r="J408" s="7" t="s">
        <v>2523</v>
      </c>
      <c r="O408" s="7" t="s">
        <v>4121</v>
      </c>
      <c r="P408" s="7">
        <v>2021</v>
      </c>
      <c r="Q408" s="7">
        <v>848</v>
      </c>
      <c r="R408" s="7" t="s">
        <v>4726</v>
      </c>
      <c r="S408" s="7">
        <v>2965</v>
      </c>
      <c r="T408" s="7">
        <v>2976</v>
      </c>
      <c r="U408" s="7" t="str">
        <f>HYPERLINK("http://dx.doi.org/10.1007/s10750-019-04013-2","http://dx.doi.org/10.1007/s10750-019-04013-2")</f>
        <v>http://dx.doi.org/10.1007/s10750-019-04013-2</v>
      </c>
      <c r="V408" s="7" t="s">
        <v>2528</v>
      </c>
      <c r="W408" s="7" t="s">
        <v>2529</v>
      </c>
    </row>
    <row r="409" spans="1:23" ht="20" customHeight="1" x14ac:dyDescent="0.15">
      <c r="A409" s="7">
        <v>406</v>
      </c>
      <c r="B409" s="7">
        <v>3487</v>
      </c>
      <c r="C409" s="7" t="s">
        <v>4727</v>
      </c>
      <c r="D409" s="7" t="s">
        <v>4728</v>
      </c>
      <c r="E409" s="7" t="s">
        <v>4729</v>
      </c>
      <c r="F409" s="7" t="s">
        <v>4730</v>
      </c>
      <c r="G409" s="7" t="s">
        <v>4731</v>
      </c>
      <c r="H409" s="8">
        <v>2021</v>
      </c>
      <c r="I409" s="8" t="s">
        <v>2758</v>
      </c>
      <c r="J409" s="7" t="s">
        <v>2523</v>
      </c>
      <c r="O409" s="7" t="s">
        <v>4732</v>
      </c>
      <c r="P409" s="7">
        <v>2021</v>
      </c>
      <c r="Q409" s="7">
        <v>9</v>
      </c>
      <c r="R409" s="7">
        <v>7</v>
      </c>
      <c r="S409" s="7" t="s">
        <v>2527</v>
      </c>
      <c r="T409" s="7" t="s">
        <v>2527</v>
      </c>
      <c r="U409" s="7" t="str">
        <f>HYPERLINK("http://dx.doi.org/10.3390/microorganisms9071465","http://dx.doi.org/10.3390/microorganisms9071465")</f>
        <v>http://dx.doi.org/10.3390/microorganisms9071465</v>
      </c>
      <c r="V409" s="7" t="s">
        <v>2528</v>
      </c>
      <c r="W409" s="7" t="s">
        <v>3151</v>
      </c>
    </row>
    <row r="410" spans="1:23" ht="20" customHeight="1" x14ac:dyDescent="0.15">
      <c r="A410" s="7">
        <v>407</v>
      </c>
      <c r="B410" s="7">
        <v>3489</v>
      </c>
      <c r="C410" s="7" t="s">
        <v>4733</v>
      </c>
      <c r="D410" s="7" t="s">
        <v>4734</v>
      </c>
      <c r="E410" s="7" t="s">
        <v>4735</v>
      </c>
      <c r="F410" s="7" t="s">
        <v>4736</v>
      </c>
      <c r="G410" s="7" t="s">
        <v>4737</v>
      </c>
      <c r="H410" s="8">
        <v>2021</v>
      </c>
      <c r="I410" s="8" t="s">
        <v>2522</v>
      </c>
      <c r="J410" s="7" t="s">
        <v>2523</v>
      </c>
      <c r="K410" s="7" t="s">
        <v>4045</v>
      </c>
      <c r="L410" s="8" t="s">
        <v>2536</v>
      </c>
      <c r="M410" s="8">
        <v>2</v>
      </c>
      <c r="N410" s="7" t="s">
        <v>2633</v>
      </c>
      <c r="O410" s="7" t="s">
        <v>2634</v>
      </c>
      <c r="P410" s="7">
        <v>2021</v>
      </c>
      <c r="Q410" s="7">
        <v>98</v>
      </c>
      <c r="R410" s="7">
        <v>4</v>
      </c>
      <c r="S410" s="7">
        <v>455</v>
      </c>
      <c r="T410" s="7">
        <v>476</v>
      </c>
      <c r="U410" s="7" t="str">
        <f>HYPERLINK("http://dx.doi.org/10.1007/s11230-021-09989-x","http://dx.doi.org/10.1007/s11230-021-09989-x")</f>
        <v>http://dx.doi.org/10.1007/s11230-021-09989-x</v>
      </c>
      <c r="V410" s="7" t="s">
        <v>2528</v>
      </c>
      <c r="W410" s="7" t="s">
        <v>2529</v>
      </c>
    </row>
    <row r="411" spans="1:23" ht="20" customHeight="1" x14ac:dyDescent="0.15">
      <c r="A411" s="7">
        <v>408</v>
      </c>
      <c r="B411" s="7">
        <v>3494</v>
      </c>
      <c r="C411" s="7" t="s">
        <v>4738</v>
      </c>
      <c r="D411" s="7" t="s">
        <v>4739</v>
      </c>
      <c r="E411" s="7" t="s">
        <v>4740</v>
      </c>
      <c r="F411" s="7" t="s">
        <v>4741</v>
      </c>
      <c r="G411" s="7" t="s">
        <v>4742</v>
      </c>
      <c r="H411" s="8">
        <v>2021</v>
      </c>
      <c r="I411" s="8" t="s">
        <v>2522</v>
      </c>
      <c r="J411" s="7" t="s">
        <v>2523</v>
      </c>
      <c r="K411" s="7" t="s">
        <v>4004</v>
      </c>
      <c r="L411" s="8" t="s">
        <v>2536</v>
      </c>
      <c r="M411" s="8">
        <v>1</v>
      </c>
      <c r="N411" s="7" t="s">
        <v>2582</v>
      </c>
      <c r="O411" s="7" t="s">
        <v>2849</v>
      </c>
      <c r="P411" s="7">
        <v>2021</v>
      </c>
      <c r="Q411" s="7">
        <v>83</v>
      </c>
      <c r="R411" s="7">
        <v>6</v>
      </c>
      <c r="S411" s="7">
        <v>957</v>
      </c>
      <c r="T411" s="7">
        <v>961</v>
      </c>
      <c r="U411" s="7" t="str">
        <f>HYPERLINK("http://dx.doi.org/10.1292/jvms.21-0012","http://dx.doi.org/10.1292/jvms.21-0012")</f>
        <v>http://dx.doi.org/10.1292/jvms.21-0012</v>
      </c>
      <c r="V411" s="7" t="s">
        <v>2528</v>
      </c>
      <c r="W411" s="7" t="s">
        <v>2529</v>
      </c>
    </row>
    <row r="412" spans="1:23" ht="20" customHeight="1" x14ac:dyDescent="0.15">
      <c r="A412" s="7">
        <v>409</v>
      </c>
      <c r="B412" s="7">
        <v>3506</v>
      </c>
      <c r="C412" s="7" t="s">
        <v>4743</v>
      </c>
      <c r="D412" s="7" t="s">
        <v>4744</v>
      </c>
      <c r="E412" s="7" t="s">
        <v>4745</v>
      </c>
      <c r="F412" s="7" t="s">
        <v>2527</v>
      </c>
      <c r="G412" s="7" t="s">
        <v>4746</v>
      </c>
      <c r="H412" s="8">
        <v>2021</v>
      </c>
      <c r="I412" s="8" t="s">
        <v>2522</v>
      </c>
      <c r="J412" s="7" t="s">
        <v>2523</v>
      </c>
      <c r="K412" s="7" t="s">
        <v>4045</v>
      </c>
      <c r="L412" s="8" t="s">
        <v>2536</v>
      </c>
      <c r="M412" s="8">
        <v>1</v>
      </c>
      <c r="N412" s="7" t="s">
        <v>4747</v>
      </c>
      <c r="O412" s="7" t="s">
        <v>2559</v>
      </c>
      <c r="P412" s="7">
        <v>2021</v>
      </c>
      <c r="Q412" s="7">
        <v>120</v>
      </c>
      <c r="R412" s="7">
        <v>7</v>
      </c>
      <c r="S412" s="7">
        <v>2429</v>
      </c>
      <c r="T412" s="7">
        <v>2443</v>
      </c>
      <c r="U412" s="7" t="str">
        <f>HYPERLINK("http://dx.doi.org/10.1007/s00436-021-07161-4","http://dx.doi.org/10.1007/s00436-021-07161-4")</f>
        <v>http://dx.doi.org/10.1007/s00436-021-07161-4</v>
      </c>
      <c r="V412" s="7" t="s">
        <v>2528</v>
      </c>
      <c r="W412" s="7" t="s">
        <v>2529</v>
      </c>
    </row>
    <row r="413" spans="1:23" ht="20" customHeight="1" x14ac:dyDescent="0.15">
      <c r="A413" s="7">
        <v>410</v>
      </c>
      <c r="B413" s="7">
        <v>3512</v>
      </c>
      <c r="C413" s="7" t="s">
        <v>4748</v>
      </c>
      <c r="D413" s="7" t="s">
        <v>4749</v>
      </c>
      <c r="E413" s="7" t="s">
        <v>4750</v>
      </c>
      <c r="F413" s="7" t="s">
        <v>4751</v>
      </c>
      <c r="G413" s="7" t="s">
        <v>4752</v>
      </c>
      <c r="H413" s="8">
        <v>2021</v>
      </c>
      <c r="I413" s="8" t="s">
        <v>2522</v>
      </c>
      <c r="J413" s="7" t="s">
        <v>2523</v>
      </c>
      <c r="K413" s="7" t="s">
        <v>4045</v>
      </c>
      <c r="L413" s="8" t="s">
        <v>2536</v>
      </c>
      <c r="M413" s="8">
        <v>2</v>
      </c>
      <c r="N413" s="7" t="s">
        <v>2807</v>
      </c>
      <c r="O413" s="7" t="s">
        <v>2559</v>
      </c>
      <c r="P413" s="7">
        <v>2021</v>
      </c>
      <c r="Q413" s="7">
        <v>120</v>
      </c>
      <c r="R413" s="7">
        <v>6</v>
      </c>
      <c r="S413" s="7">
        <v>2003</v>
      </c>
      <c r="T413" s="7">
        <v>2016</v>
      </c>
      <c r="U413" s="7" t="str">
        <f>HYPERLINK("http://dx.doi.org/10.1007/s00436-021-07133-8","http://dx.doi.org/10.1007/s00436-021-07133-8")</f>
        <v>http://dx.doi.org/10.1007/s00436-021-07133-8</v>
      </c>
      <c r="V413" s="7" t="s">
        <v>2528</v>
      </c>
      <c r="W413" s="7" t="s">
        <v>2529</v>
      </c>
    </row>
    <row r="414" spans="1:23" ht="20" customHeight="1" x14ac:dyDescent="0.15">
      <c r="A414" s="7">
        <v>411</v>
      </c>
      <c r="B414" s="7">
        <v>3524</v>
      </c>
      <c r="C414" s="7" t="s">
        <v>4753</v>
      </c>
      <c r="D414" s="7" t="s">
        <v>4754</v>
      </c>
      <c r="E414" s="7" t="s">
        <v>4755</v>
      </c>
      <c r="F414" s="7" t="s">
        <v>2527</v>
      </c>
      <c r="G414" s="7" t="s">
        <v>4756</v>
      </c>
      <c r="H414" s="8">
        <v>2021</v>
      </c>
      <c r="I414" s="8" t="s">
        <v>2522</v>
      </c>
      <c r="J414" s="7" t="s">
        <v>2523</v>
      </c>
      <c r="K414" s="7" t="s">
        <v>4004</v>
      </c>
      <c r="L414" s="8" t="s">
        <v>2536</v>
      </c>
      <c r="M414" s="8">
        <v>3</v>
      </c>
      <c r="N414" s="7" t="s">
        <v>4757</v>
      </c>
      <c r="O414" s="7" t="s">
        <v>2652</v>
      </c>
      <c r="P414" s="7">
        <v>2021</v>
      </c>
      <c r="Q414" s="7">
        <v>95</v>
      </c>
      <c r="R414" s="7" t="s">
        <v>2527</v>
      </c>
      <c r="S414" s="7" t="s">
        <v>2527</v>
      </c>
      <c r="T414" s="7" t="s">
        <v>2527</v>
      </c>
      <c r="U414" s="7" t="str">
        <f>HYPERLINK("http://dx.doi.org/10.1017/S0022149X21000092","http://dx.doi.org/10.1017/S0022149X21000092")</f>
        <v>http://dx.doi.org/10.1017/S0022149X21000092</v>
      </c>
      <c r="V414" s="7" t="s">
        <v>2528</v>
      </c>
      <c r="W414" s="7" t="s">
        <v>2529</v>
      </c>
    </row>
    <row r="415" spans="1:23" ht="20" customHeight="1" x14ac:dyDescent="0.15">
      <c r="A415" s="7">
        <v>412</v>
      </c>
      <c r="B415" s="7">
        <v>3529</v>
      </c>
      <c r="C415" s="7" t="s">
        <v>4758</v>
      </c>
      <c r="D415" s="7" t="s">
        <v>4759</v>
      </c>
      <c r="E415" s="7" t="s">
        <v>4760</v>
      </c>
      <c r="F415" s="7" t="s">
        <v>2527</v>
      </c>
      <c r="G415" s="7" t="s">
        <v>4761</v>
      </c>
      <c r="H415" s="8">
        <v>2021</v>
      </c>
      <c r="I415" s="8" t="s">
        <v>2522</v>
      </c>
      <c r="J415" s="7" t="s">
        <v>2523</v>
      </c>
      <c r="K415" s="7" t="s">
        <v>3271</v>
      </c>
      <c r="L415" s="8" t="s">
        <v>2536</v>
      </c>
      <c r="M415" s="8">
        <v>4</v>
      </c>
      <c r="N415" s="7" t="s">
        <v>2732</v>
      </c>
      <c r="O415" s="7" t="s">
        <v>4762</v>
      </c>
      <c r="P415" s="7">
        <v>2021</v>
      </c>
      <c r="Q415" s="7">
        <v>17</v>
      </c>
      <c r="R415" s="7">
        <v>1</v>
      </c>
      <c r="S415" s="7">
        <v>31</v>
      </c>
      <c r="T415" s="7">
        <v>40</v>
      </c>
      <c r="U415" s="7" t="str">
        <f>HYPERLINK("http://dx.doi.org/10.1080/17451000.2021.1891252","http://dx.doi.org/10.1080/17451000.2021.1891252")</f>
        <v>http://dx.doi.org/10.1080/17451000.2021.1891252</v>
      </c>
      <c r="V415" s="7" t="s">
        <v>2528</v>
      </c>
      <c r="W415" s="7" t="s">
        <v>2529</v>
      </c>
    </row>
    <row r="416" spans="1:23" ht="20" customHeight="1" x14ac:dyDescent="0.15">
      <c r="A416" s="7">
        <v>413</v>
      </c>
      <c r="B416" s="7">
        <v>3556</v>
      </c>
      <c r="C416" s="7" t="s">
        <v>4763</v>
      </c>
      <c r="D416" s="7" t="s">
        <v>4764</v>
      </c>
      <c r="E416" s="7" t="s">
        <v>4765</v>
      </c>
      <c r="F416" s="7" t="s">
        <v>4766</v>
      </c>
      <c r="G416" s="7" t="s">
        <v>4767</v>
      </c>
      <c r="H416" s="8">
        <v>2021</v>
      </c>
      <c r="I416" s="8" t="s">
        <v>2522</v>
      </c>
      <c r="J416" s="7" t="s">
        <v>2523</v>
      </c>
      <c r="K416" s="7" t="s">
        <v>4004</v>
      </c>
      <c r="L416" s="8" t="s">
        <v>2536</v>
      </c>
      <c r="M416" s="8">
        <v>2</v>
      </c>
      <c r="N416" s="7" t="s">
        <v>2633</v>
      </c>
      <c r="O416" s="7" t="s">
        <v>2664</v>
      </c>
      <c r="P416" s="7">
        <v>2021</v>
      </c>
      <c r="Q416" s="7">
        <v>82</v>
      </c>
      <c r="R416" s="7" t="s">
        <v>2527</v>
      </c>
      <c r="S416" s="7" t="s">
        <v>2527</v>
      </c>
      <c r="T416" s="7" t="s">
        <v>2527</v>
      </c>
      <c r="U416" s="7" t="str">
        <f>HYPERLINK("http://dx.doi.org/10.1016/j.parint.2021.102284","http://dx.doi.org/10.1016/j.parint.2021.102284")</f>
        <v>http://dx.doi.org/10.1016/j.parint.2021.102284</v>
      </c>
      <c r="V416" s="7" t="s">
        <v>2528</v>
      </c>
      <c r="W416" s="7" t="s">
        <v>2529</v>
      </c>
    </row>
    <row r="417" spans="1:23" ht="20" customHeight="1" x14ac:dyDescent="0.15">
      <c r="A417" s="7">
        <v>414</v>
      </c>
      <c r="B417" s="7">
        <v>3575</v>
      </c>
      <c r="C417" s="7" t="s">
        <v>4768</v>
      </c>
      <c r="D417" s="7" t="s">
        <v>4769</v>
      </c>
      <c r="E417" s="7" t="s">
        <v>4770</v>
      </c>
      <c r="F417" s="7" t="s">
        <v>4771</v>
      </c>
      <c r="G417" s="7" t="s">
        <v>4772</v>
      </c>
      <c r="H417" s="8">
        <v>2021</v>
      </c>
      <c r="I417" s="8" t="s">
        <v>2758</v>
      </c>
      <c r="J417" s="7" t="s">
        <v>2523</v>
      </c>
      <c r="O417" s="7" t="s">
        <v>3033</v>
      </c>
      <c r="P417" s="7">
        <v>2021</v>
      </c>
      <c r="Q417" s="7">
        <v>30</v>
      </c>
      <c r="R417" s="7">
        <v>2</v>
      </c>
      <c r="S417" s="7" t="s">
        <v>2527</v>
      </c>
      <c r="T417" s="7" t="s">
        <v>2527</v>
      </c>
      <c r="U417" s="7" t="str">
        <f>HYPERLINK("http://dx.doi.org/10.1590/S1984-29612021052","http://dx.doi.org/10.1590/S1984-29612021052")</f>
        <v>http://dx.doi.org/10.1590/S1984-29612021052</v>
      </c>
      <c r="V417" s="7" t="s">
        <v>2528</v>
      </c>
      <c r="W417" s="7" t="s">
        <v>2529</v>
      </c>
    </row>
    <row r="418" spans="1:23" ht="20" customHeight="1" x14ac:dyDescent="0.15">
      <c r="A418" s="7">
        <v>415</v>
      </c>
      <c r="B418" s="7">
        <v>3611</v>
      </c>
      <c r="C418" s="7" t="s">
        <v>4773</v>
      </c>
      <c r="D418" s="7" t="s">
        <v>4774</v>
      </c>
      <c r="E418" s="7" t="s">
        <v>4775</v>
      </c>
      <c r="F418" s="7" t="s">
        <v>4776</v>
      </c>
      <c r="G418" s="7" t="s">
        <v>4777</v>
      </c>
      <c r="H418" s="8">
        <v>2021</v>
      </c>
      <c r="I418" s="8" t="s">
        <v>2522</v>
      </c>
      <c r="J418" s="7" t="s">
        <v>2523</v>
      </c>
      <c r="K418" s="7" t="s">
        <v>2708</v>
      </c>
      <c r="L418" s="8" t="s">
        <v>2536</v>
      </c>
      <c r="M418" s="8">
        <v>2</v>
      </c>
      <c r="N418" s="7" t="s">
        <v>2807</v>
      </c>
      <c r="O418" s="7" t="s">
        <v>2739</v>
      </c>
      <c r="P418" s="7">
        <v>2021</v>
      </c>
      <c r="Q418" s="7">
        <v>66</v>
      </c>
      <c r="R418" s="7">
        <v>2</v>
      </c>
      <c r="S418" s="7">
        <v>664</v>
      </c>
      <c r="T418" s="7">
        <v>672</v>
      </c>
      <c r="U418" s="7" t="str">
        <f>HYPERLINK("http://dx.doi.org/10.1007/s11686-020-00275-2","http://dx.doi.org/10.1007/s11686-020-00275-2")</f>
        <v>http://dx.doi.org/10.1007/s11686-020-00275-2</v>
      </c>
      <c r="V418" s="7" t="s">
        <v>2528</v>
      </c>
      <c r="W418" s="7" t="s">
        <v>2529</v>
      </c>
    </row>
    <row r="419" spans="1:23" ht="20" customHeight="1" x14ac:dyDescent="0.15">
      <c r="A419" s="7">
        <v>416</v>
      </c>
      <c r="B419" s="7">
        <v>154</v>
      </c>
      <c r="C419" s="7" t="s">
        <v>4041</v>
      </c>
      <c r="D419" s="7" t="s">
        <v>4778</v>
      </c>
      <c r="E419" s="7" t="s">
        <v>4779</v>
      </c>
      <c r="F419" s="7" t="s">
        <v>4780</v>
      </c>
      <c r="G419" s="7" t="s">
        <v>4781</v>
      </c>
      <c r="H419" s="8">
        <v>2020</v>
      </c>
      <c r="I419" s="8" t="s">
        <v>2522</v>
      </c>
      <c r="J419" s="7" t="s">
        <v>2523</v>
      </c>
      <c r="K419" s="7" t="s">
        <v>3073</v>
      </c>
      <c r="L419" s="8" t="s">
        <v>2536</v>
      </c>
      <c r="M419" s="8">
        <v>2</v>
      </c>
      <c r="N419" s="7" t="s">
        <v>2588</v>
      </c>
      <c r="O419" s="7" t="s">
        <v>2652</v>
      </c>
      <c r="P419" s="7">
        <v>2020</v>
      </c>
      <c r="Q419" s="7">
        <v>94</v>
      </c>
      <c r="R419" s="7" t="s">
        <v>2527</v>
      </c>
      <c r="S419" s="7" t="s">
        <v>2527</v>
      </c>
      <c r="T419" s="7" t="s">
        <v>2527</v>
      </c>
      <c r="U419" s="7" t="str">
        <f>HYPERLINK("http://dx.doi.org/10.1017/S0022149X19000786","http://dx.doi.org/10.1017/S0022149X19000786")</f>
        <v>http://dx.doi.org/10.1017/S0022149X19000786</v>
      </c>
      <c r="V419" s="7" t="s">
        <v>2528</v>
      </c>
      <c r="W419" s="7" t="s">
        <v>2529</v>
      </c>
    </row>
    <row r="420" spans="1:23" ht="20" customHeight="1" x14ac:dyDescent="0.15">
      <c r="A420" s="7">
        <v>417</v>
      </c>
      <c r="B420" s="7">
        <v>222</v>
      </c>
      <c r="C420" s="7" t="s">
        <v>4782</v>
      </c>
      <c r="D420" s="7" t="s">
        <v>4783</v>
      </c>
      <c r="E420" s="7" t="s">
        <v>4784</v>
      </c>
      <c r="F420" s="7" t="s">
        <v>4785</v>
      </c>
      <c r="G420" s="7" t="s">
        <v>4786</v>
      </c>
      <c r="H420" s="8">
        <v>2020</v>
      </c>
      <c r="I420" s="8" t="s">
        <v>2758</v>
      </c>
      <c r="J420" s="7" t="s">
        <v>2523</v>
      </c>
      <c r="O420" s="7" t="s">
        <v>2716</v>
      </c>
      <c r="P420" s="7">
        <v>2020</v>
      </c>
      <c r="Q420" s="7">
        <v>50</v>
      </c>
      <c r="R420" s="7">
        <v>1</v>
      </c>
      <c r="S420" s="7">
        <v>55</v>
      </c>
      <c r="T420" s="7">
        <v>62</v>
      </c>
      <c r="U420" s="7" t="str">
        <f>HYPERLINK("http://dx.doi.org/10.1016/j.ijpara.2019.10.007","http://dx.doi.org/10.1016/j.ijpara.2019.10.007")</f>
        <v>http://dx.doi.org/10.1016/j.ijpara.2019.10.007</v>
      </c>
      <c r="V420" s="7" t="s">
        <v>2528</v>
      </c>
      <c r="W420" s="7" t="s">
        <v>2529</v>
      </c>
    </row>
    <row r="421" spans="1:23" ht="20" customHeight="1" x14ac:dyDescent="0.15">
      <c r="A421" s="7">
        <v>418</v>
      </c>
      <c r="B421" s="7">
        <v>223</v>
      </c>
      <c r="C421" s="7" t="s">
        <v>4787</v>
      </c>
      <c r="D421" s="7" t="s">
        <v>4788</v>
      </c>
      <c r="E421" s="7" t="s">
        <v>4789</v>
      </c>
      <c r="F421" s="7" t="s">
        <v>4790</v>
      </c>
      <c r="G421" s="7" t="s">
        <v>4791</v>
      </c>
      <c r="H421" s="8">
        <v>2020</v>
      </c>
      <c r="I421" s="8" t="s">
        <v>2758</v>
      </c>
      <c r="J421" s="7" t="s">
        <v>2523</v>
      </c>
      <c r="O421" s="7" t="s">
        <v>3763</v>
      </c>
      <c r="P421" s="7">
        <v>2020</v>
      </c>
      <c r="Q421" s="7">
        <v>13</v>
      </c>
      <c r="R421" s="7">
        <v>1</v>
      </c>
      <c r="S421" s="7" t="s">
        <v>2527</v>
      </c>
      <c r="T421" s="7" t="s">
        <v>2527</v>
      </c>
      <c r="U421" s="7" t="str">
        <f>HYPERLINK("http://dx.doi.org/10.1186/s13071-020-3881-1","http://dx.doi.org/10.1186/s13071-020-3881-1")</f>
        <v>http://dx.doi.org/10.1186/s13071-020-3881-1</v>
      </c>
      <c r="V421" s="7" t="s">
        <v>2528</v>
      </c>
      <c r="W421" s="7" t="s">
        <v>2529</v>
      </c>
    </row>
    <row r="422" spans="1:23" ht="20" customHeight="1" x14ac:dyDescent="0.15">
      <c r="A422" s="7">
        <v>419</v>
      </c>
      <c r="B422" s="7">
        <v>271</v>
      </c>
      <c r="C422" s="7" t="s">
        <v>4792</v>
      </c>
      <c r="D422" s="7" t="s">
        <v>4793</v>
      </c>
      <c r="E422" s="7" t="s">
        <v>2527</v>
      </c>
      <c r="F422" s="7" t="s">
        <v>4794</v>
      </c>
      <c r="G422" s="7" t="s">
        <v>4795</v>
      </c>
      <c r="H422" s="8">
        <v>2020</v>
      </c>
      <c r="I422" s="8" t="s">
        <v>2522</v>
      </c>
      <c r="J422" s="7" t="s">
        <v>2523</v>
      </c>
      <c r="K422" s="7" t="s">
        <v>3073</v>
      </c>
      <c r="L422" s="8" t="s">
        <v>2536</v>
      </c>
      <c r="M422" s="8">
        <v>1</v>
      </c>
      <c r="N422" s="7" t="s">
        <v>2582</v>
      </c>
      <c r="O422" s="7" t="s">
        <v>4796</v>
      </c>
      <c r="P422" s="7">
        <v>2020</v>
      </c>
      <c r="Q422" s="7">
        <v>40</v>
      </c>
      <c r="R422" s="7">
        <v>3</v>
      </c>
      <c r="S422" s="7">
        <v>106</v>
      </c>
      <c r="T422" s="7">
        <v>122</v>
      </c>
      <c r="U422" s="7" t="s">
        <v>2527</v>
      </c>
      <c r="V422" s="7" t="s">
        <v>2528</v>
      </c>
      <c r="W422" s="7" t="s">
        <v>2529</v>
      </c>
    </row>
    <row r="423" spans="1:23" ht="20" customHeight="1" x14ac:dyDescent="0.15">
      <c r="A423" s="7">
        <v>420</v>
      </c>
      <c r="B423" s="7">
        <v>328</v>
      </c>
      <c r="C423" s="7" t="s">
        <v>4797</v>
      </c>
      <c r="D423" s="7" t="s">
        <v>4798</v>
      </c>
      <c r="E423" s="7" t="s">
        <v>4799</v>
      </c>
      <c r="F423" s="7" t="s">
        <v>4800</v>
      </c>
      <c r="G423" s="7" t="s">
        <v>4801</v>
      </c>
      <c r="H423" s="8">
        <v>2020</v>
      </c>
      <c r="I423" s="8" t="s">
        <v>2522</v>
      </c>
      <c r="J423" s="7" t="s">
        <v>2523</v>
      </c>
      <c r="K423" s="7" t="s">
        <v>3235</v>
      </c>
      <c r="L423" s="8" t="s">
        <v>2551</v>
      </c>
      <c r="N423" s="7" t="s">
        <v>2551</v>
      </c>
      <c r="O423" s="7" t="s">
        <v>2652</v>
      </c>
      <c r="P423" s="7">
        <v>2020</v>
      </c>
      <c r="Q423" s="7">
        <v>94</v>
      </c>
      <c r="R423" s="7" t="s">
        <v>2527</v>
      </c>
      <c r="S423" s="7" t="s">
        <v>2527</v>
      </c>
      <c r="T423" s="7" t="s">
        <v>2527</v>
      </c>
      <c r="U423" s="7" t="str">
        <f>HYPERLINK("http://dx.doi.org/10.1017/S0022149X19000932","http://dx.doi.org/10.1017/S0022149X19000932")</f>
        <v>http://dx.doi.org/10.1017/S0022149X19000932</v>
      </c>
      <c r="V423" s="7" t="s">
        <v>2528</v>
      </c>
      <c r="W423" s="7" t="s">
        <v>2529</v>
      </c>
    </row>
    <row r="424" spans="1:23" ht="20" customHeight="1" x14ac:dyDescent="0.15">
      <c r="A424" s="7">
        <v>421</v>
      </c>
      <c r="B424" s="7">
        <v>463</v>
      </c>
      <c r="C424" s="7" t="s">
        <v>4802</v>
      </c>
      <c r="D424" s="7" t="s">
        <v>4803</v>
      </c>
      <c r="E424" s="7" t="s">
        <v>4804</v>
      </c>
      <c r="F424" s="7" t="s">
        <v>4805</v>
      </c>
      <c r="G424" s="7" t="s">
        <v>4806</v>
      </c>
      <c r="H424" s="8">
        <v>2020</v>
      </c>
      <c r="I424" s="8" t="s">
        <v>2522</v>
      </c>
      <c r="J424" s="7" t="s">
        <v>2523</v>
      </c>
      <c r="K424" s="7" t="s">
        <v>3073</v>
      </c>
      <c r="L424" s="8" t="s">
        <v>2536</v>
      </c>
      <c r="M424" s="8">
        <v>1</v>
      </c>
      <c r="N424" s="7" t="s">
        <v>4807</v>
      </c>
      <c r="O424" s="7" t="s">
        <v>2559</v>
      </c>
      <c r="P424" s="7">
        <v>2020</v>
      </c>
      <c r="Q424" s="7">
        <v>119</v>
      </c>
      <c r="R424" s="7">
        <v>8</v>
      </c>
      <c r="S424" s="7">
        <v>2485</v>
      </c>
      <c r="T424" s="7">
        <v>2494</v>
      </c>
      <c r="U424" s="7" t="str">
        <f>HYPERLINK("http://dx.doi.org/10.1007/s00436-020-06734-z","http://dx.doi.org/10.1007/s00436-020-06734-z")</f>
        <v>http://dx.doi.org/10.1007/s00436-020-06734-z</v>
      </c>
      <c r="V424" s="7" t="s">
        <v>2528</v>
      </c>
      <c r="W424" s="7" t="s">
        <v>2529</v>
      </c>
    </row>
    <row r="425" spans="1:23" ht="20" customHeight="1" x14ac:dyDescent="0.15">
      <c r="A425" s="7">
        <v>422</v>
      </c>
      <c r="B425" s="7">
        <v>496</v>
      </c>
      <c r="C425" s="7" t="s">
        <v>4808</v>
      </c>
      <c r="D425" s="7" t="s">
        <v>4809</v>
      </c>
      <c r="E425" s="7" t="s">
        <v>2527</v>
      </c>
      <c r="F425" s="7" t="s">
        <v>4810</v>
      </c>
      <c r="G425" s="7" t="s">
        <v>4811</v>
      </c>
      <c r="H425" s="8">
        <v>2020</v>
      </c>
      <c r="I425" s="8" t="s">
        <v>2758</v>
      </c>
      <c r="J425" s="7" t="s">
        <v>2523</v>
      </c>
      <c r="O425" s="7" t="s">
        <v>3121</v>
      </c>
      <c r="P425" s="7">
        <v>2020</v>
      </c>
      <c r="Q425" s="7">
        <v>103</v>
      </c>
      <c r="R425" s="7">
        <v>1</v>
      </c>
      <c r="S425" s="7">
        <v>276</v>
      </c>
      <c r="T425" s="7">
        <v>286</v>
      </c>
      <c r="U425" s="7" t="str">
        <f>HYPERLINK("http://dx.doi.org/10.4269/ajtmh.19-0290","http://dx.doi.org/10.4269/ajtmh.19-0290")</f>
        <v>http://dx.doi.org/10.4269/ajtmh.19-0290</v>
      </c>
      <c r="V425" s="7" t="s">
        <v>2528</v>
      </c>
      <c r="W425" s="7" t="s">
        <v>2529</v>
      </c>
    </row>
    <row r="426" spans="1:23" ht="20" customHeight="1" x14ac:dyDescent="0.15">
      <c r="A426" s="7">
        <v>423</v>
      </c>
      <c r="B426" s="7">
        <v>504</v>
      </c>
      <c r="C426" s="7" t="s">
        <v>4812</v>
      </c>
      <c r="D426" s="7" t="s">
        <v>4813</v>
      </c>
      <c r="E426" s="7" t="s">
        <v>4814</v>
      </c>
      <c r="F426" s="7" t="s">
        <v>4815</v>
      </c>
      <c r="G426" s="7" t="s">
        <v>4816</v>
      </c>
      <c r="H426" s="8">
        <v>2020</v>
      </c>
      <c r="I426" s="8" t="s">
        <v>2522</v>
      </c>
      <c r="J426" s="7" t="s">
        <v>2523</v>
      </c>
      <c r="K426" s="7" t="s">
        <v>4817</v>
      </c>
      <c r="L426" s="8" t="s">
        <v>2525</v>
      </c>
      <c r="N426" s="7" t="s">
        <v>2525</v>
      </c>
      <c r="O426" s="7" t="s">
        <v>2716</v>
      </c>
      <c r="P426" s="7">
        <v>2020</v>
      </c>
      <c r="Q426" s="7">
        <v>50</v>
      </c>
      <c r="R426" s="7">
        <v>14</v>
      </c>
      <c r="S426" s="7">
        <v>1133</v>
      </c>
      <c r="T426" s="7">
        <v>1144</v>
      </c>
      <c r="U426" s="7" t="str">
        <f>HYPERLINK("http://dx.doi.org/10.1016/j.ijpara.2020.06.011","http://dx.doi.org/10.1016/j.ijpara.2020.06.011")</f>
        <v>http://dx.doi.org/10.1016/j.ijpara.2020.06.011</v>
      </c>
      <c r="V426" s="7" t="s">
        <v>2528</v>
      </c>
      <c r="W426" s="7" t="s">
        <v>2529</v>
      </c>
    </row>
    <row r="427" spans="1:23" ht="20" customHeight="1" x14ac:dyDescent="0.15">
      <c r="A427" s="7">
        <v>424</v>
      </c>
      <c r="B427" s="7">
        <v>642</v>
      </c>
      <c r="C427" s="7" t="s">
        <v>4818</v>
      </c>
      <c r="D427" s="7" t="s">
        <v>4819</v>
      </c>
      <c r="E427" s="7" t="s">
        <v>4820</v>
      </c>
      <c r="F427" s="7" t="s">
        <v>4821</v>
      </c>
      <c r="G427" s="7" t="s">
        <v>4822</v>
      </c>
      <c r="H427" s="8">
        <v>2020</v>
      </c>
      <c r="I427" s="8" t="s">
        <v>2522</v>
      </c>
      <c r="J427" s="7" t="s">
        <v>2523</v>
      </c>
      <c r="K427" s="7" t="s">
        <v>4823</v>
      </c>
      <c r="L427" s="8" t="s">
        <v>2536</v>
      </c>
      <c r="M427" s="8">
        <v>2</v>
      </c>
      <c r="N427" s="7" t="s">
        <v>2830</v>
      </c>
      <c r="O427" s="7" t="s">
        <v>2983</v>
      </c>
      <c r="P427" s="7">
        <v>2020</v>
      </c>
      <c r="Q427" s="7">
        <v>11</v>
      </c>
      <c r="R427" s="7" t="s">
        <v>2527</v>
      </c>
      <c r="S427" s="7">
        <v>235</v>
      </c>
      <c r="T427" s="7">
        <v>245</v>
      </c>
      <c r="U427" s="7" t="str">
        <f>HYPERLINK("http://dx.doi.org/10.1016/j.ijppaw.2020.02.004","http://dx.doi.org/10.1016/j.ijppaw.2020.02.004")</f>
        <v>http://dx.doi.org/10.1016/j.ijppaw.2020.02.004</v>
      </c>
      <c r="V427" s="7" t="s">
        <v>2528</v>
      </c>
      <c r="W427" s="7" t="s">
        <v>2529</v>
      </c>
    </row>
    <row r="428" spans="1:23" ht="20" customHeight="1" x14ac:dyDescent="0.15">
      <c r="A428" s="7">
        <v>425</v>
      </c>
      <c r="B428" s="7">
        <v>688</v>
      </c>
      <c r="C428" s="7" t="s">
        <v>4824</v>
      </c>
      <c r="D428" s="7" t="s">
        <v>4825</v>
      </c>
      <c r="E428" s="7" t="s">
        <v>2527</v>
      </c>
      <c r="F428" s="7" t="s">
        <v>4826</v>
      </c>
      <c r="G428" s="7" t="s">
        <v>4827</v>
      </c>
      <c r="H428" s="8">
        <v>2020</v>
      </c>
      <c r="I428" s="8" t="s">
        <v>2522</v>
      </c>
      <c r="J428" s="7" t="s">
        <v>2523</v>
      </c>
      <c r="K428" s="7" t="s">
        <v>3118</v>
      </c>
      <c r="L428" s="8" t="s">
        <v>4828</v>
      </c>
      <c r="N428" s="7" t="s">
        <v>2551</v>
      </c>
      <c r="O428" s="7" t="s">
        <v>2998</v>
      </c>
      <c r="P428" s="7">
        <v>2020</v>
      </c>
      <c r="Q428" s="7">
        <v>14</v>
      </c>
      <c r="R428" s="7">
        <v>8</v>
      </c>
      <c r="S428" s="7" t="s">
        <v>2527</v>
      </c>
      <c r="T428" s="7" t="s">
        <v>2527</v>
      </c>
      <c r="U428" s="7" t="str">
        <f>HYPERLINK("http://dx.doi.org/10.1371/journal.pntd.0008480","http://dx.doi.org/10.1371/journal.pntd.0008480")</f>
        <v>http://dx.doi.org/10.1371/journal.pntd.0008480</v>
      </c>
      <c r="V428" s="7" t="s">
        <v>2528</v>
      </c>
      <c r="W428" s="7" t="s">
        <v>2529</v>
      </c>
    </row>
    <row r="429" spans="1:23" ht="20" customHeight="1" x14ac:dyDescent="0.15">
      <c r="A429" s="7">
        <v>426</v>
      </c>
      <c r="B429" s="7">
        <v>885</v>
      </c>
      <c r="C429" s="7" t="s">
        <v>4829</v>
      </c>
      <c r="D429" s="7" t="s">
        <v>4830</v>
      </c>
      <c r="E429" s="7" t="s">
        <v>4831</v>
      </c>
      <c r="F429" s="7" t="s">
        <v>4832</v>
      </c>
      <c r="G429" s="7" t="s">
        <v>4833</v>
      </c>
      <c r="H429" s="8">
        <v>2020</v>
      </c>
      <c r="I429" s="8" t="s">
        <v>2758</v>
      </c>
      <c r="J429" s="7" t="s">
        <v>2523</v>
      </c>
      <c r="O429" s="7" t="s">
        <v>3511</v>
      </c>
      <c r="P429" s="7">
        <v>2020</v>
      </c>
      <c r="Q429" s="7">
        <v>87</v>
      </c>
      <c r="R429" s="7">
        <v>1</v>
      </c>
      <c r="S429" s="7">
        <v>19</v>
      </c>
      <c r="T429" s="7">
        <v>32</v>
      </c>
      <c r="U429" s="7" t="str">
        <f>HYPERLINK("http://dx.doi.org/10.1654/1525-2647-87.1.19","http://dx.doi.org/10.1654/1525-2647-87.1.19")</f>
        <v>http://dx.doi.org/10.1654/1525-2647-87.1.19</v>
      </c>
      <c r="V429" s="7" t="s">
        <v>2528</v>
      </c>
      <c r="W429" s="7" t="s">
        <v>2529</v>
      </c>
    </row>
    <row r="430" spans="1:23" ht="20" customHeight="1" x14ac:dyDescent="0.15">
      <c r="A430" s="7">
        <v>427</v>
      </c>
      <c r="B430" s="7">
        <v>927</v>
      </c>
      <c r="C430" s="7" t="s">
        <v>4834</v>
      </c>
      <c r="D430" s="7" t="s">
        <v>4835</v>
      </c>
      <c r="E430" s="7" t="s">
        <v>4836</v>
      </c>
      <c r="F430" s="7" t="s">
        <v>4837</v>
      </c>
      <c r="G430" s="7" t="s">
        <v>4838</v>
      </c>
      <c r="H430" s="8">
        <v>2020</v>
      </c>
      <c r="I430" s="8" t="s">
        <v>2758</v>
      </c>
      <c r="J430" s="7" t="s">
        <v>2523</v>
      </c>
      <c r="O430" s="7" t="s">
        <v>2888</v>
      </c>
      <c r="P430" s="7">
        <v>2020</v>
      </c>
      <c r="Q430" s="7">
        <v>67</v>
      </c>
      <c r="R430" s="7" t="s">
        <v>2527</v>
      </c>
      <c r="S430" s="7" t="s">
        <v>2527</v>
      </c>
      <c r="T430" s="7" t="s">
        <v>2527</v>
      </c>
      <c r="U430" s="7" t="str">
        <f>HYPERLINK("http://dx.doi.org/10.14411/fp.2020.029","http://dx.doi.org/10.14411/fp.2020.029")</f>
        <v>http://dx.doi.org/10.14411/fp.2020.029</v>
      </c>
      <c r="V430" s="7" t="s">
        <v>2528</v>
      </c>
      <c r="W430" s="7" t="s">
        <v>2529</v>
      </c>
    </row>
    <row r="431" spans="1:23" ht="20" customHeight="1" x14ac:dyDescent="0.15">
      <c r="A431" s="7">
        <v>428</v>
      </c>
      <c r="B431" s="7">
        <v>928</v>
      </c>
      <c r="C431" s="7" t="s">
        <v>4839</v>
      </c>
      <c r="D431" s="7" t="s">
        <v>4840</v>
      </c>
      <c r="E431" s="7" t="s">
        <v>4841</v>
      </c>
      <c r="F431" s="7" t="s">
        <v>4842</v>
      </c>
      <c r="G431" s="7" t="s">
        <v>4843</v>
      </c>
      <c r="H431" s="8">
        <v>2020</v>
      </c>
      <c r="I431" s="8" t="s">
        <v>2758</v>
      </c>
      <c r="J431" s="7" t="s">
        <v>2523</v>
      </c>
      <c r="O431" s="7" t="s">
        <v>3763</v>
      </c>
      <c r="P431" s="7">
        <v>2020</v>
      </c>
      <c r="Q431" s="7">
        <v>13</v>
      </c>
      <c r="R431" s="7">
        <v>1</v>
      </c>
      <c r="S431" s="7" t="s">
        <v>2527</v>
      </c>
      <c r="T431" s="7" t="s">
        <v>2527</v>
      </c>
      <c r="U431" s="7" t="str">
        <f>HYPERLINK("http://dx.doi.org/10.1186/s13071-020-04307-8","http://dx.doi.org/10.1186/s13071-020-04307-8")</f>
        <v>http://dx.doi.org/10.1186/s13071-020-04307-8</v>
      </c>
      <c r="V431" s="7" t="s">
        <v>2528</v>
      </c>
      <c r="W431" s="7" t="s">
        <v>2529</v>
      </c>
    </row>
    <row r="432" spans="1:23" ht="20" customHeight="1" x14ac:dyDescent="0.15">
      <c r="A432" s="7">
        <v>429</v>
      </c>
      <c r="B432" s="7">
        <v>929</v>
      </c>
      <c r="C432" s="7" t="s">
        <v>4844</v>
      </c>
      <c r="D432" s="7" t="s">
        <v>4845</v>
      </c>
      <c r="E432" s="7" t="s">
        <v>4846</v>
      </c>
      <c r="F432" s="7" t="s">
        <v>4847</v>
      </c>
      <c r="G432" s="7" t="s">
        <v>4848</v>
      </c>
      <c r="H432" s="8">
        <v>2020</v>
      </c>
      <c r="I432" s="8" t="s">
        <v>2758</v>
      </c>
      <c r="J432" s="7" t="s">
        <v>2523</v>
      </c>
      <c r="O432" s="7" t="s">
        <v>3580</v>
      </c>
      <c r="P432" s="7">
        <v>2020</v>
      </c>
      <c r="Q432" s="7">
        <v>58</v>
      </c>
      <c r="R432" s="7">
        <v>4</v>
      </c>
      <c r="S432" s="7">
        <v>343</v>
      </c>
      <c r="T432" s="7">
        <v>371</v>
      </c>
      <c r="U432" s="7" t="str">
        <f>HYPERLINK("http://dx.doi.org/10.3347/kjp.2020.58.4.343","http://dx.doi.org/10.3347/kjp.2020.58.4.343")</f>
        <v>http://dx.doi.org/10.3347/kjp.2020.58.4.343</v>
      </c>
      <c r="V432" s="7" t="s">
        <v>2528</v>
      </c>
      <c r="W432" s="7" t="s">
        <v>3151</v>
      </c>
    </row>
    <row r="433" spans="1:23" ht="20" customHeight="1" x14ac:dyDescent="0.15">
      <c r="A433" s="7">
        <v>430</v>
      </c>
      <c r="B433" s="7">
        <v>931</v>
      </c>
      <c r="C433" s="7" t="s">
        <v>4849</v>
      </c>
      <c r="D433" s="7" t="s">
        <v>4850</v>
      </c>
      <c r="E433" s="7" t="s">
        <v>4851</v>
      </c>
      <c r="F433" s="7" t="s">
        <v>4852</v>
      </c>
      <c r="G433" s="7" t="s">
        <v>4853</v>
      </c>
      <c r="H433" s="8">
        <v>2020</v>
      </c>
      <c r="I433" s="8" t="s">
        <v>2522</v>
      </c>
      <c r="J433" s="7" t="s">
        <v>2523</v>
      </c>
      <c r="K433" s="7" t="s">
        <v>2535</v>
      </c>
      <c r="L433" s="8" t="s">
        <v>2536</v>
      </c>
      <c r="M433" s="8">
        <v>1</v>
      </c>
      <c r="N433" s="7" t="s">
        <v>2621</v>
      </c>
      <c r="O433" s="7" t="s">
        <v>4854</v>
      </c>
      <c r="P433" s="7">
        <v>2020</v>
      </c>
      <c r="Q433" s="7">
        <v>5</v>
      </c>
      <c r="R433" s="7" t="s">
        <v>2527</v>
      </c>
      <c r="S433" s="7">
        <v>19</v>
      </c>
      <c r="T433" s="7">
        <v>30</v>
      </c>
      <c r="U433" s="7" t="str">
        <f>HYPERLINK("http://dx.doi.org/10.24189/ncr.2020.039","http://dx.doi.org/10.24189/ncr.2020.039")</f>
        <v>http://dx.doi.org/10.24189/ncr.2020.039</v>
      </c>
      <c r="V433" s="7" t="s">
        <v>2528</v>
      </c>
      <c r="W433" s="7" t="s">
        <v>2529</v>
      </c>
    </row>
    <row r="434" spans="1:23" ht="20" customHeight="1" x14ac:dyDescent="0.15">
      <c r="A434" s="7">
        <v>431</v>
      </c>
      <c r="B434" s="7">
        <v>1130</v>
      </c>
      <c r="C434" s="7" t="s">
        <v>4855</v>
      </c>
      <c r="D434" s="7" t="s">
        <v>4856</v>
      </c>
      <c r="E434" s="7" t="s">
        <v>2527</v>
      </c>
      <c r="F434" s="7" t="s">
        <v>4857</v>
      </c>
      <c r="G434" s="7" t="s">
        <v>4858</v>
      </c>
      <c r="H434" s="8">
        <v>2020</v>
      </c>
      <c r="I434" s="8" t="s">
        <v>2758</v>
      </c>
      <c r="J434" s="7" t="s">
        <v>2523</v>
      </c>
      <c r="O434" s="7" t="s">
        <v>2824</v>
      </c>
      <c r="P434" s="7">
        <v>2020</v>
      </c>
      <c r="Q434" s="7">
        <v>10</v>
      </c>
      <c r="R434" s="7">
        <v>1</v>
      </c>
      <c r="S434" s="7" t="s">
        <v>2527</v>
      </c>
      <c r="T434" s="7" t="s">
        <v>2527</v>
      </c>
      <c r="U434" s="7" t="str">
        <f>HYPERLINK("http://dx.doi.org/10.1038/s41598-020-77687-7","http://dx.doi.org/10.1038/s41598-020-77687-7")</f>
        <v>http://dx.doi.org/10.1038/s41598-020-77687-7</v>
      </c>
      <c r="V434" s="7" t="s">
        <v>2528</v>
      </c>
      <c r="W434" s="7" t="s">
        <v>2529</v>
      </c>
    </row>
    <row r="435" spans="1:23" ht="20" customHeight="1" x14ac:dyDescent="0.15">
      <c r="A435" s="7">
        <v>432</v>
      </c>
      <c r="B435" s="7">
        <v>1135</v>
      </c>
      <c r="C435" s="7" t="s">
        <v>4859</v>
      </c>
      <c r="D435" s="7" t="s">
        <v>4860</v>
      </c>
      <c r="E435" s="7" t="s">
        <v>4861</v>
      </c>
      <c r="F435" s="7" t="s">
        <v>4862</v>
      </c>
      <c r="G435" s="7" t="s">
        <v>4863</v>
      </c>
      <c r="H435" s="8">
        <v>2020</v>
      </c>
      <c r="I435" s="8" t="s">
        <v>2522</v>
      </c>
      <c r="J435" s="7" t="s">
        <v>2523</v>
      </c>
      <c r="K435" s="7" t="s">
        <v>2708</v>
      </c>
      <c r="L435" s="8" t="s">
        <v>2536</v>
      </c>
      <c r="M435" s="8">
        <v>2</v>
      </c>
      <c r="N435" s="7" t="s">
        <v>2633</v>
      </c>
      <c r="O435" s="7" t="s">
        <v>2559</v>
      </c>
      <c r="P435" s="7">
        <v>2020</v>
      </c>
      <c r="Q435" s="7">
        <v>119</v>
      </c>
      <c r="R435" s="7">
        <v>12</v>
      </c>
      <c r="S435" s="7">
        <v>4073</v>
      </c>
      <c r="T435" s="7">
        <v>4088</v>
      </c>
      <c r="U435" s="7" t="str">
        <f>HYPERLINK("http://dx.doi.org/10.1007/s00436-020-06929-4","http://dx.doi.org/10.1007/s00436-020-06929-4")</f>
        <v>http://dx.doi.org/10.1007/s00436-020-06929-4</v>
      </c>
      <c r="V435" s="7" t="s">
        <v>2528</v>
      </c>
      <c r="W435" s="7" t="s">
        <v>2529</v>
      </c>
    </row>
    <row r="436" spans="1:23" ht="20" customHeight="1" x14ac:dyDescent="0.15">
      <c r="A436" s="7">
        <v>433</v>
      </c>
      <c r="B436" s="7">
        <v>1136</v>
      </c>
      <c r="C436" s="7" t="s">
        <v>4864</v>
      </c>
      <c r="D436" s="7" t="s">
        <v>4865</v>
      </c>
      <c r="E436" s="7" t="s">
        <v>4866</v>
      </c>
      <c r="F436" s="7" t="s">
        <v>4867</v>
      </c>
      <c r="G436" s="7" t="s">
        <v>4868</v>
      </c>
      <c r="H436" s="8">
        <v>2020</v>
      </c>
      <c r="I436" s="8" t="s">
        <v>2758</v>
      </c>
      <c r="J436" s="7" t="s">
        <v>2523</v>
      </c>
      <c r="O436" s="7" t="s">
        <v>3265</v>
      </c>
      <c r="P436" s="7">
        <v>2020</v>
      </c>
      <c r="Q436" s="7">
        <v>210</v>
      </c>
      <c r="R436" s="7" t="s">
        <v>2527</v>
      </c>
      <c r="S436" s="7" t="s">
        <v>2527</v>
      </c>
      <c r="T436" s="7" t="s">
        <v>2527</v>
      </c>
      <c r="U436" s="7" t="str">
        <f>HYPERLINK("http://dx.doi.org/10.1016/j.actatropica.2020.105621","http://dx.doi.org/10.1016/j.actatropica.2020.105621")</f>
        <v>http://dx.doi.org/10.1016/j.actatropica.2020.105621</v>
      </c>
      <c r="V436" s="7" t="s">
        <v>2528</v>
      </c>
      <c r="W436" s="7" t="s">
        <v>2529</v>
      </c>
    </row>
    <row r="437" spans="1:23" ht="20" customHeight="1" x14ac:dyDescent="0.15">
      <c r="A437" s="7">
        <v>434</v>
      </c>
      <c r="B437" s="7">
        <v>1137</v>
      </c>
      <c r="C437" s="7" t="s">
        <v>4869</v>
      </c>
      <c r="D437" s="7" t="s">
        <v>4870</v>
      </c>
      <c r="E437" s="7" t="s">
        <v>4871</v>
      </c>
      <c r="F437" s="7" t="s">
        <v>4872</v>
      </c>
      <c r="G437" s="7" t="s">
        <v>4873</v>
      </c>
      <c r="H437" s="8">
        <v>2020</v>
      </c>
      <c r="I437" s="8" t="s">
        <v>2522</v>
      </c>
      <c r="J437" s="7" t="s">
        <v>2523</v>
      </c>
      <c r="K437" s="7" t="s">
        <v>4004</v>
      </c>
      <c r="L437" s="8" t="s">
        <v>2536</v>
      </c>
      <c r="M437" s="8">
        <v>1</v>
      </c>
      <c r="N437" s="7" t="s">
        <v>2621</v>
      </c>
      <c r="O437" s="7" t="s">
        <v>2710</v>
      </c>
      <c r="P437" s="7">
        <v>2020</v>
      </c>
      <c r="Q437" s="7">
        <v>43</v>
      </c>
      <c r="R437" s="7">
        <v>12</v>
      </c>
      <c r="S437" s="7">
        <v>1957</v>
      </c>
      <c r="T437" s="7">
        <v>1966</v>
      </c>
      <c r="U437" s="7" t="str">
        <f>HYPERLINK("http://dx.doi.org/10.1007/s00300-020-02753-9","http://dx.doi.org/10.1007/s00300-020-02753-9")</f>
        <v>http://dx.doi.org/10.1007/s00300-020-02753-9</v>
      </c>
      <c r="V437" s="7" t="s">
        <v>2528</v>
      </c>
      <c r="W437" s="7" t="s">
        <v>2529</v>
      </c>
    </row>
    <row r="438" spans="1:23" ht="20" customHeight="1" x14ac:dyDescent="0.15">
      <c r="A438" s="7">
        <v>435</v>
      </c>
      <c r="B438" s="7">
        <v>1139</v>
      </c>
      <c r="C438" s="7" t="s">
        <v>4874</v>
      </c>
      <c r="D438" s="7" t="s">
        <v>4875</v>
      </c>
      <c r="E438" s="7" t="s">
        <v>4876</v>
      </c>
      <c r="F438" s="7" t="s">
        <v>4877</v>
      </c>
      <c r="G438" s="7" t="s">
        <v>4878</v>
      </c>
      <c r="H438" s="8">
        <v>2020</v>
      </c>
      <c r="I438" s="8" t="s">
        <v>2758</v>
      </c>
      <c r="J438" s="7" t="s">
        <v>2523</v>
      </c>
      <c r="O438" s="7" t="s">
        <v>3763</v>
      </c>
      <c r="P438" s="7">
        <v>2020</v>
      </c>
      <c r="Q438" s="7">
        <v>13</v>
      </c>
      <c r="R438" s="7">
        <v>1</v>
      </c>
      <c r="S438" s="7" t="s">
        <v>2527</v>
      </c>
      <c r="T438" s="7" t="s">
        <v>2527</v>
      </c>
      <c r="U438" s="7" t="str">
        <f>HYPERLINK("http://dx.doi.org/10.1186/s13071-020-04306-9","http://dx.doi.org/10.1186/s13071-020-04306-9")</f>
        <v>http://dx.doi.org/10.1186/s13071-020-04306-9</v>
      </c>
      <c r="V438" s="7" t="s">
        <v>2528</v>
      </c>
      <c r="W438" s="7" t="s">
        <v>2529</v>
      </c>
    </row>
    <row r="439" spans="1:23" ht="20" customHeight="1" x14ac:dyDescent="0.15">
      <c r="A439" s="7">
        <v>436</v>
      </c>
      <c r="B439" s="7">
        <v>1142</v>
      </c>
      <c r="C439" s="7" t="s">
        <v>4879</v>
      </c>
      <c r="D439" s="7" t="s">
        <v>4880</v>
      </c>
      <c r="E439" s="7" t="s">
        <v>4881</v>
      </c>
      <c r="F439" s="7" t="s">
        <v>4882</v>
      </c>
      <c r="G439" s="7" t="s">
        <v>4883</v>
      </c>
      <c r="H439" s="8">
        <v>2020</v>
      </c>
      <c r="I439" s="8" t="s">
        <v>2522</v>
      </c>
      <c r="J439" s="7" t="s">
        <v>2523</v>
      </c>
      <c r="K439" s="7" t="s">
        <v>4045</v>
      </c>
      <c r="L439" s="8" t="s">
        <v>2536</v>
      </c>
      <c r="M439" s="8">
        <v>4</v>
      </c>
      <c r="N439" s="7" t="s">
        <v>4884</v>
      </c>
      <c r="O439" s="7" t="s">
        <v>3580</v>
      </c>
      <c r="P439" s="7">
        <v>2020</v>
      </c>
      <c r="Q439" s="7">
        <v>58</v>
      </c>
      <c r="R439" s="7">
        <v>4</v>
      </c>
      <c r="S439" s="7">
        <v>431</v>
      </c>
      <c r="T439" s="7">
        <v>443</v>
      </c>
      <c r="U439" s="7" t="str">
        <f>HYPERLINK("http://dx.doi.org/10.3347/kjp.2020.58.4.431","http://dx.doi.org/10.3347/kjp.2020.58.4.431")</f>
        <v>http://dx.doi.org/10.3347/kjp.2020.58.4.431</v>
      </c>
      <c r="V439" s="7" t="s">
        <v>2528</v>
      </c>
      <c r="W439" s="7" t="s">
        <v>2529</v>
      </c>
    </row>
    <row r="440" spans="1:23" ht="20" customHeight="1" x14ac:dyDescent="0.15">
      <c r="A440" s="7">
        <v>437</v>
      </c>
      <c r="B440" s="7">
        <v>1144</v>
      </c>
      <c r="C440" s="7" t="s">
        <v>4885</v>
      </c>
      <c r="D440" s="7" t="s">
        <v>4886</v>
      </c>
      <c r="E440" s="7" t="s">
        <v>4887</v>
      </c>
      <c r="F440" s="7" t="s">
        <v>4888</v>
      </c>
      <c r="G440" s="7" t="s">
        <v>4889</v>
      </c>
      <c r="H440" s="8">
        <v>2020</v>
      </c>
      <c r="I440" s="8" t="s">
        <v>2522</v>
      </c>
      <c r="J440" s="7" t="s">
        <v>2523</v>
      </c>
      <c r="K440" s="7" t="s">
        <v>4890</v>
      </c>
      <c r="L440" s="8" t="s">
        <v>2551</v>
      </c>
      <c r="N440" s="7" t="s">
        <v>2551</v>
      </c>
      <c r="O440" s="7" t="s">
        <v>3201</v>
      </c>
      <c r="P440" s="7">
        <v>2020</v>
      </c>
      <c r="Q440" s="7">
        <v>82</v>
      </c>
      <c r="R440" s="7" t="s">
        <v>2527</v>
      </c>
      <c r="S440" s="7" t="s">
        <v>2527</v>
      </c>
      <c r="T440" s="7" t="s">
        <v>2527</v>
      </c>
      <c r="U440" s="7" t="str">
        <f>HYPERLINK("http://dx.doi.org/10.1016/j.meegid.2020.104281","http://dx.doi.org/10.1016/j.meegid.2020.104281")</f>
        <v>http://dx.doi.org/10.1016/j.meegid.2020.104281</v>
      </c>
      <c r="V440" s="7" t="s">
        <v>2528</v>
      </c>
      <c r="W440" s="7" t="s">
        <v>2529</v>
      </c>
    </row>
    <row r="441" spans="1:23" ht="20" customHeight="1" x14ac:dyDescent="0.15">
      <c r="A441" s="7">
        <v>438</v>
      </c>
      <c r="B441" s="7">
        <v>1147</v>
      </c>
      <c r="C441" s="7" t="s">
        <v>4891</v>
      </c>
      <c r="D441" s="7" t="s">
        <v>4892</v>
      </c>
      <c r="E441" s="7" t="s">
        <v>4893</v>
      </c>
      <c r="F441" s="7" t="s">
        <v>4894</v>
      </c>
      <c r="G441" s="7" t="s">
        <v>4895</v>
      </c>
      <c r="H441" s="8">
        <v>2020</v>
      </c>
      <c r="I441" s="8" t="s">
        <v>2522</v>
      </c>
      <c r="J441" s="7" t="s">
        <v>2523</v>
      </c>
      <c r="K441" s="7" t="s">
        <v>3235</v>
      </c>
      <c r="L441" s="8" t="s">
        <v>2551</v>
      </c>
      <c r="N441" s="7" t="s">
        <v>2551</v>
      </c>
      <c r="O441" s="7" t="s">
        <v>4896</v>
      </c>
      <c r="P441" s="7">
        <v>2020</v>
      </c>
      <c r="Q441" s="7" t="s">
        <v>2527</v>
      </c>
      <c r="R441" s="7">
        <v>945</v>
      </c>
      <c r="S441" s="7">
        <v>1</v>
      </c>
      <c r="T441" s="7">
        <v>16</v>
      </c>
      <c r="U441" s="7" t="str">
        <f>HYPERLINK("http://dx.doi.org/10.3897/zookeys.945.49681","http://dx.doi.org/10.3897/zookeys.945.49681")</f>
        <v>http://dx.doi.org/10.3897/zookeys.945.49681</v>
      </c>
      <c r="V441" s="7" t="s">
        <v>2528</v>
      </c>
      <c r="W441" s="7" t="s">
        <v>2529</v>
      </c>
    </row>
    <row r="442" spans="1:23" ht="20" customHeight="1" x14ac:dyDescent="0.15">
      <c r="A442" s="7">
        <v>439</v>
      </c>
      <c r="B442" s="7">
        <v>1149</v>
      </c>
      <c r="C442" s="7" t="s">
        <v>4897</v>
      </c>
      <c r="D442" s="7" t="s">
        <v>4898</v>
      </c>
      <c r="E442" s="7" t="s">
        <v>4899</v>
      </c>
      <c r="F442" s="7" t="s">
        <v>4900</v>
      </c>
      <c r="G442" s="7" t="s">
        <v>4901</v>
      </c>
      <c r="H442" s="8">
        <v>2020</v>
      </c>
      <c r="I442" s="8" t="s">
        <v>2758</v>
      </c>
      <c r="J442" s="7" t="s">
        <v>2523</v>
      </c>
      <c r="O442" s="7" t="s">
        <v>4902</v>
      </c>
      <c r="P442" s="7">
        <v>2020</v>
      </c>
      <c r="Q442" s="7">
        <v>9</v>
      </c>
      <c r="R442" s="7">
        <v>7</v>
      </c>
      <c r="S442" s="7" t="s">
        <v>2527</v>
      </c>
      <c r="T442" s="7" t="s">
        <v>2527</v>
      </c>
      <c r="U442" s="7" t="str">
        <f>HYPERLINK("http://dx.doi.org/10.1093/gigascience/giaa073","http://dx.doi.org/10.1093/gigascience/giaa073")</f>
        <v>http://dx.doi.org/10.1093/gigascience/giaa073</v>
      </c>
      <c r="V442" s="7" t="s">
        <v>2528</v>
      </c>
      <c r="W442" s="7" t="s">
        <v>2529</v>
      </c>
    </row>
    <row r="443" spans="1:23" ht="20" customHeight="1" x14ac:dyDescent="0.15">
      <c r="A443" s="7">
        <v>440</v>
      </c>
      <c r="B443" s="7">
        <v>1150</v>
      </c>
      <c r="C443" s="7" t="s">
        <v>4903</v>
      </c>
      <c r="D443" s="7" t="s">
        <v>4904</v>
      </c>
      <c r="E443" s="7" t="s">
        <v>2527</v>
      </c>
      <c r="F443" s="7" t="s">
        <v>4905</v>
      </c>
      <c r="G443" s="7" t="s">
        <v>4906</v>
      </c>
      <c r="H443" s="8">
        <v>2020</v>
      </c>
      <c r="I443" s="8" t="s">
        <v>2758</v>
      </c>
      <c r="J443" s="7" t="s">
        <v>2523</v>
      </c>
      <c r="O443" s="7" t="s">
        <v>2998</v>
      </c>
      <c r="P443" s="7">
        <v>2020</v>
      </c>
      <c r="Q443" s="7">
        <v>14</v>
      </c>
      <c r="R443" s="7">
        <v>7</v>
      </c>
      <c r="S443" s="7" t="s">
        <v>2527</v>
      </c>
      <c r="T443" s="7" t="s">
        <v>2527</v>
      </c>
      <c r="U443" s="7" t="str">
        <f>HYPERLINK("http://dx.doi.org/10.1371/journal.pntd.0008470","http://dx.doi.org/10.1371/journal.pntd.0008470")</f>
        <v>http://dx.doi.org/10.1371/journal.pntd.0008470</v>
      </c>
      <c r="V443" s="7" t="s">
        <v>2528</v>
      </c>
      <c r="W443" s="7" t="s">
        <v>2529</v>
      </c>
    </row>
    <row r="444" spans="1:23" ht="20" customHeight="1" x14ac:dyDescent="0.15">
      <c r="A444" s="7">
        <v>441</v>
      </c>
      <c r="B444" s="7">
        <v>1151</v>
      </c>
      <c r="C444" s="7" t="s">
        <v>4907</v>
      </c>
      <c r="D444" s="7" t="s">
        <v>4908</v>
      </c>
      <c r="E444" s="7" t="s">
        <v>4909</v>
      </c>
      <c r="F444" s="7" t="s">
        <v>4910</v>
      </c>
      <c r="G444" s="7" t="s">
        <v>4911</v>
      </c>
      <c r="H444" s="8">
        <v>2020</v>
      </c>
      <c r="I444" s="8" t="s">
        <v>2522</v>
      </c>
      <c r="J444" s="7" t="s">
        <v>2523</v>
      </c>
      <c r="K444" s="7" t="s">
        <v>3271</v>
      </c>
      <c r="L444" s="8" t="s">
        <v>2536</v>
      </c>
      <c r="M444" s="8">
        <v>4</v>
      </c>
      <c r="N444" s="7" t="s">
        <v>2658</v>
      </c>
      <c r="O444" s="7" t="s">
        <v>2739</v>
      </c>
      <c r="P444" s="7">
        <v>2020</v>
      </c>
      <c r="Q444" s="7">
        <v>65</v>
      </c>
      <c r="R444" s="7">
        <v>2</v>
      </c>
      <c r="S444" s="7">
        <v>525</v>
      </c>
      <c r="T444" s="7">
        <v>534</v>
      </c>
      <c r="U444" s="7" t="str">
        <f>HYPERLINK("http://dx.doi.org/10.2478/s11686-019-00162-5","http://dx.doi.org/10.2478/s11686-019-00162-5")</f>
        <v>http://dx.doi.org/10.2478/s11686-019-00162-5</v>
      </c>
      <c r="V444" s="7" t="s">
        <v>2528</v>
      </c>
      <c r="W444" s="7" t="s">
        <v>2529</v>
      </c>
    </row>
    <row r="445" spans="1:23" ht="20" customHeight="1" x14ac:dyDescent="0.15">
      <c r="A445" s="7">
        <v>442</v>
      </c>
      <c r="B445" s="7">
        <v>1152</v>
      </c>
      <c r="C445" s="7" t="s">
        <v>4912</v>
      </c>
      <c r="D445" s="7" t="s">
        <v>4913</v>
      </c>
      <c r="E445" s="7" t="s">
        <v>4914</v>
      </c>
      <c r="F445" s="7" t="s">
        <v>4915</v>
      </c>
      <c r="G445" s="7" t="s">
        <v>4916</v>
      </c>
      <c r="H445" s="8">
        <v>2020</v>
      </c>
      <c r="I445" s="8" t="s">
        <v>2758</v>
      </c>
      <c r="J445" s="7" t="s">
        <v>2523</v>
      </c>
      <c r="O445" s="7" t="s">
        <v>3580</v>
      </c>
      <c r="P445" s="7">
        <v>2020</v>
      </c>
      <c r="Q445" s="7">
        <v>58</v>
      </c>
      <c r="R445" s="7">
        <v>3</v>
      </c>
      <c r="S445" s="7">
        <v>279</v>
      </c>
      <c r="T445" s="7">
        <v>285</v>
      </c>
      <c r="U445" s="7" t="str">
        <f>HYPERLINK("http://dx.doi.org/10.3347/kjp.2020.58.3.279","http://dx.doi.org/10.3347/kjp.2020.58.3.279")</f>
        <v>http://dx.doi.org/10.3347/kjp.2020.58.3.279</v>
      </c>
      <c r="V445" s="7" t="s">
        <v>2528</v>
      </c>
      <c r="W445" s="7" t="s">
        <v>2529</v>
      </c>
    </row>
    <row r="446" spans="1:23" ht="20" customHeight="1" x14ac:dyDescent="0.15">
      <c r="A446" s="7">
        <v>443</v>
      </c>
      <c r="B446" s="7">
        <v>1154</v>
      </c>
      <c r="C446" s="7" t="s">
        <v>4917</v>
      </c>
      <c r="D446" s="7" t="s">
        <v>4918</v>
      </c>
      <c r="E446" s="7" t="s">
        <v>4919</v>
      </c>
      <c r="F446" s="7" t="s">
        <v>4920</v>
      </c>
      <c r="G446" s="7" t="s">
        <v>4921</v>
      </c>
      <c r="H446" s="8">
        <v>2020</v>
      </c>
      <c r="I446" s="8" t="s">
        <v>2522</v>
      </c>
      <c r="J446" s="7" t="s">
        <v>2523</v>
      </c>
      <c r="K446" s="7" t="s">
        <v>4045</v>
      </c>
      <c r="L446" s="8" t="s">
        <v>2536</v>
      </c>
      <c r="M446" s="8">
        <v>1</v>
      </c>
      <c r="N446" s="7" t="s">
        <v>2582</v>
      </c>
      <c r="O446" s="7" t="s">
        <v>2559</v>
      </c>
      <c r="P446" s="7">
        <v>2020</v>
      </c>
      <c r="Q446" s="7">
        <v>119</v>
      </c>
      <c r="R446" s="7">
        <v>7</v>
      </c>
      <c r="S446" s="7">
        <v>2129</v>
      </c>
      <c r="T446" s="7">
        <v>2137</v>
      </c>
      <c r="U446" s="7" t="str">
        <f>HYPERLINK("http://dx.doi.org/10.1007/s00436-020-06713-4","http://dx.doi.org/10.1007/s00436-020-06713-4")</f>
        <v>http://dx.doi.org/10.1007/s00436-020-06713-4</v>
      </c>
      <c r="V446" s="7" t="s">
        <v>2528</v>
      </c>
      <c r="W446" s="7" t="s">
        <v>2529</v>
      </c>
    </row>
    <row r="447" spans="1:23" ht="20" customHeight="1" x14ac:dyDescent="0.15">
      <c r="A447" s="7">
        <v>444</v>
      </c>
      <c r="B447" s="7">
        <v>1155</v>
      </c>
      <c r="C447" s="7" t="s">
        <v>4922</v>
      </c>
      <c r="D447" s="7" t="s">
        <v>4923</v>
      </c>
      <c r="E447" s="7" t="s">
        <v>4924</v>
      </c>
      <c r="F447" s="7" t="s">
        <v>4925</v>
      </c>
      <c r="G447" s="7" t="s">
        <v>4926</v>
      </c>
      <c r="H447" s="8">
        <v>2020</v>
      </c>
      <c r="I447" s="8" t="s">
        <v>2522</v>
      </c>
      <c r="J447" s="7" t="s">
        <v>2523</v>
      </c>
      <c r="K447" s="7" t="s">
        <v>4045</v>
      </c>
      <c r="L447" s="8" t="s">
        <v>2536</v>
      </c>
      <c r="M447" s="8">
        <v>3</v>
      </c>
      <c r="N447" s="7" t="s">
        <v>2641</v>
      </c>
      <c r="O447" s="7" t="s">
        <v>2664</v>
      </c>
      <c r="P447" s="7">
        <v>2020</v>
      </c>
      <c r="Q447" s="7">
        <v>75</v>
      </c>
      <c r="R447" s="7" t="s">
        <v>2527</v>
      </c>
      <c r="S447" s="7" t="s">
        <v>2527</v>
      </c>
      <c r="T447" s="7" t="s">
        <v>2527</v>
      </c>
      <c r="U447" s="7" t="str">
        <f>HYPERLINK("http://dx.doi.org/10.1016/j.parint.2019.102005","http://dx.doi.org/10.1016/j.parint.2019.102005")</f>
        <v>http://dx.doi.org/10.1016/j.parint.2019.102005</v>
      </c>
      <c r="V447" s="7" t="s">
        <v>2528</v>
      </c>
      <c r="W447" s="7" t="s">
        <v>2529</v>
      </c>
    </row>
    <row r="448" spans="1:23" ht="20" customHeight="1" x14ac:dyDescent="0.15">
      <c r="A448" s="7">
        <v>445</v>
      </c>
      <c r="B448" s="7">
        <v>1156</v>
      </c>
      <c r="C448" s="7" t="s">
        <v>4927</v>
      </c>
      <c r="D448" s="7" t="s">
        <v>4928</v>
      </c>
      <c r="E448" s="7" t="s">
        <v>4929</v>
      </c>
      <c r="F448" s="7" t="s">
        <v>4930</v>
      </c>
      <c r="G448" s="7" t="s">
        <v>4931</v>
      </c>
      <c r="H448" s="8">
        <v>2020</v>
      </c>
      <c r="I448" s="8" t="s">
        <v>2522</v>
      </c>
      <c r="J448" s="7" t="s">
        <v>2523</v>
      </c>
      <c r="K448" s="7" t="s">
        <v>2535</v>
      </c>
      <c r="L448" s="8" t="s">
        <v>2536</v>
      </c>
      <c r="M448" s="8">
        <v>4</v>
      </c>
      <c r="N448" s="7" t="s">
        <v>2658</v>
      </c>
      <c r="O448" s="7" t="s">
        <v>2983</v>
      </c>
      <c r="P448" s="7">
        <v>2020</v>
      </c>
      <c r="Q448" s="7">
        <v>11</v>
      </c>
      <c r="R448" s="7" t="s">
        <v>2527</v>
      </c>
      <c r="S448" s="7">
        <v>50</v>
      </c>
      <c r="T448" s="7">
        <v>61</v>
      </c>
      <c r="U448" s="7" t="str">
        <f>HYPERLINK("http://dx.doi.org/10.1016/j.ijppaw.2019.12.003","http://dx.doi.org/10.1016/j.ijppaw.2019.12.003")</f>
        <v>http://dx.doi.org/10.1016/j.ijppaw.2019.12.003</v>
      </c>
      <c r="V448" s="7" t="s">
        <v>2528</v>
      </c>
      <c r="W448" s="7" t="s">
        <v>2529</v>
      </c>
    </row>
    <row r="449" spans="1:23" ht="20" customHeight="1" x14ac:dyDescent="0.15">
      <c r="A449" s="7">
        <v>446</v>
      </c>
      <c r="B449" s="7">
        <v>1158</v>
      </c>
      <c r="C449" s="7" t="s">
        <v>4932</v>
      </c>
      <c r="D449" s="7" t="s">
        <v>4933</v>
      </c>
      <c r="E449" s="7" t="s">
        <v>4934</v>
      </c>
      <c r="F449" s="7" t="s">
        <v>4935</v>
      </c>
      <c r="G449" s="7" t="s">
        <v>4936</v>
      </c>
      <c r="H449" s="8">
        <v>2020</v>
      </c>
      <c r="I449" s="8" t="s">
        <v>2758</v>
      </c>
      <c r="J449" s="7" t="s">
        <v>2523</v>
      </c>
      <c r="O449" s="7" t="s">
        <v>2559</v>
      </c>
      <c r="P449" s="7">
        <v>2020</v>
      </c>
      <c r="Q449" s="7">
        <v>119</v>
      </c>
      <c r="R449" s="7">
        <v>5</v>
      </c>
      <c r="S449" s="7">
        <v>1443</v>
      </c>
      <c r="T449" s="7">
        <v>1453</v>
      </c>
      <c r="U449" s="7" t="str">
        <f>HYPERLINK("http://dx.doi.org/10.1007/s00436-020-06640-4","http://dx.doi.org/10.1007/s00436-020-06640-4")</f>
        <v>http://dx.doi.org/10.1007/s00436-020-06640-4</v>
      </c>
      <c r="V449" s="7" t="s">
        <v>2528</v>
      </c>
      <c r="W449" s="7" t="s">
        <v>3151</v>
      </c>
    </row>
    <row r="450" spans="1:23" ht="20" customHeight="1" x14ac:dyDescent="0.15">
      <c r="A450" s="7">
        <v>447</v>
      </c>
      <c r="B450" s="7">
        <v>1159</v>
      </c>
      <c r="C450" s="7" t="s">
        <v>4937</v>
      </c>
      <c r="D450" s="7" t="s">
        <v>4938</v>
      </c>
      <c r="E450" s="7" t="s">
        <v>4939</v>
      </c>
      <c r="F450" s="7" t="s">
        <v>4940</v>
      </c>
      <c r="G450" s="7" t="s">
        <v>4941</v>
      </c>
      <c r="H450" s="8">
        <v>2020</v>
      </c>
      <c r="I450" s="8" t="s">
        <v>2522</v>
      </c>
      <c r="J450" s="7" t="s">
        <v>2523</v>
      </c>
      <c r="K450" s="7" t="s">
        <v>2535</v>
      </c>
      <c r="L450" s="8" t="s">
        <v>2536</v>
      </c>
      <c r="M450" s="8">
        <v>2</v>
      </c>
      <c r="N450" s="7" t="s">
        <v>2588</v>
      </c>
      <c r="O450" s="7" t="s">
        <v>2583</v>
      </c>
      <c r="P450" s="7">
        <v>2020</v>
      </c>
      <c r="Q450" s="7">
        <v>147</v>
      </c>
      <c r="R450" s="7">
        <v>3</v>
      </c>
      <c r="S450" s="7">
        <v>371</v>
      </c>
      <c r="T450" s="7">
        <v>375</v>
      </c>
      <c r="U450" s="7" t="str">
        <f>HYPERLINK("http://dx.doi.org/10.1017/S0031182019001719","http://dx.doi.org/10.1017/S0031182019001719")</f>
        <v>http://dx.doi.org/10.1017/S0031182019001719</v>
      </c>
      <c r="V450" s="7" t="s">
        <v>2528</v>
      </c>
      <c r="W450" s="7" t="s">
        <v>2529</v>
      </c>
    </row>
    <row r="451" spans="1:23" ht="20" customHeight="1" x14ac:dyDescent="0.15">
      <c r="A451" s="7">
        <v>448</v>
      </c>
      <c r="B451" s="7">
        <v>1160</v>
      </c>
      <c r="C451" s="7" t="s">
        <v>4942</v>
      </c>
      <c r="D451" s="7" t="s">
        <v>4943</v>
      </c>
      <c r="E451" s="7" t="s">
        <v>4944</v>
      </c>
      <c r="F451" s="7" t="s">
        <v>4945</v>
      </c>
      <c r="G451" s="7" t="s">
        <v>4946</v>
      </c>
      <c r="H451" s="8">
        <v>2020</v>
      </c>
      <c r="I451" s="8" t="s">
        <v>2522</v>
      </c>
      <c r="J451" s="7" t="s">
        <v>2523</v>
      </c>
      <c r="K451" s="7" t="s">
        <v>4045</v>
      </c>
      <c r="L451" s="8" t="s">
        <v>2536</v>
      </c>
      <c r="O451" s="7" t="s">
        <v>3067</v>
      </c>
      <c r="P451" s="7">
        <v>2020</v>
      </c>
      <c r="Q451" s="7">
        <v>75</v>
      </c>
      <c r="R451" s="7">
        <v>11</v>
      </c>
      <c r="S451" s="7">
        <v>1983</v>
      </c>
      <c r="T451" s="7">
        <v>1990</v>
      </c>
      <c r="U451" s="7" t="str">
        <f>HYPERLINK("http://dx.doi.org/10.2478/s11756-020-00454-6","http://dx.doi.org/10.2478/s11756-020-00454-6")</f>
        <v>http://dx.doi.org/10.2478/s11756-020-00454-6</v>
      </c>
      <c r="V451" s="7" t="s">
        <v>2528</v>
      </c>
      <c r="W451" s="7" t="s">
        <v>2529</v>
      </c>
    </row>
    <row r="452" spans="1:23" ht="20" customHeight="1" x14ac:dyDescent="0.15">
      <c r="A452" s="7">
        <v>449</v>
      </c>
      <c r="B452" s="7">
        <v>1162</v>
      </c>
      <c r="C452" s="7" t="s">
        <v>4947</v>
      </c>
      <c r="D452" s="7" t="s">
        <v>4948</v>
      </c>
      <c r="E452" s="7" t="s">
        <v>4949</v>
      </c>
      <c r="F452" s="7" t="s">
        <v>4950</v>
      </c>
      <c r="G452" s="7" t="s">
        <v>4951</v>
      </c>
      <c r="H452" s="8">
        <v>2020</v>
      </c>
      <c r="I452" s="8" t="s">
        <v>2522</v>
      </c>
      <c r="J452" s="7" t="s">
        <v>2523</v>
      </c>
      <c r="K452" s="7" t="s">
        <v>2708</v>
      </c>
      <c r="L452" s="8" t="s">
        <v>2536</v>
      </c>
      <c r="M452" s="8">
        <v>2</v>
      </c>
      <c r="N452" s="7" t="s">
        <v>2807</v>
      </c>
      <c r="O452" s="7" t="s">
        <v>2664</v>
      </c>
      <c r="P452" s="7">
        <v>2020</v>
      </c>
      <c r="Q452" s="7">
        <v>74</v>
      </c>
      <c r="R452" s="7" t="s">
        <v>2527</v>
      </c>
      <c r="S452" s="7" t="s">
        <v>2527</v>
      </c>
      <c r="T452" s="7" t="s">
        <v>2527</v>
      </c>
      <c r="U452" s="7" t="str">
        <f>HYPERLINK("http://dx.doi.org/10.1016/j.parint.2019.101992","http://dx.doi.org/10.1016/j.parint.2019.101992")</f>
        <v>http://dx.doi.org/10.1016/j.parint.2019.101992</v>
      </c>
      <c r="V452" s="7" t="s">
        <v>2528</v>
      </c>
      <c r="W452" s="7" t="s">
        <v>2529</v>
      </c>
    </row>
    <row r="453" spans="1:23" ht="20" customHeight="1" x14ac:dyDescent="0.15">
      <c r="A453" s="7">
        <v>450</v>
      </c>
      <c r="B453" s="7">
        <v>1163</v>
      </c>
      <c r="C453" s="7" t="s">
        <v>4952</v>
      </c>
      <c r="D453" s="7" t="s">
        <v>4953</v>
      </c>
      <c r="E453" s="7" t="s">
        <v>4954</v>
      </c>
      <c r="F453" s="7" t="s">
        <v>4955</v>
      </c>
      <c r="G453" s="7" t="s">
        <v>4956</v>
      </c>
      <c r="H453" s="8">
        <v>2020</v>
      </c>
      <c r="I453" s="8" t="s">
        <v>2522</v>
      </c>
      <c r="J453" s="7" t="s">
        <v>2523</v>
      </c>
      <c r="K453" s="7" t="s">
        <v>2535</v>
      </c>
      <c r="L453" s="8" t="s">
        <v>4828</v>
      </c>
      <c r="M453" s="8">
        <v>5</v>
      </c>
      <c r="N453" s="7" t="s">
        <v>4957</v>
      </c>
      <c r="O453" s="7" t="s">
        <v>2652</v>
      </c>
      <c r="P453" s="7">
        <v>2020</v>
      </c>
      <c r="Q453" s="7">
        <v>94</v>
      </c>
      <c r="R453" s="7" t="s">
        <v>2527</v>
      </c>
      <c r="S453" s="7" t="s">
        <v>2527</v>
      </c>
      <c r="T453" s="7" t="s">
        <v>2527</v>
      </c>
      <c r="U453" s="7" t="str">
        <f>HYPERLINK("http://dx.doi.org/10.1017/S0022149X20000164","http://dx.doi.org/10.1017/S0022149X20000164")</f>
        <v>http://dx.doi.org/10.1017/S0022149X20000164</v>
      </c>
      <c r="V453" s="7" t="s">
        <v>2528</v>
      </c>
      <c r="W453" s="7" t="s">
        <v>2529</v>
      </c>
    </row>
    <row r="454" spans="1:23" ht="20" customHeight="1" x14ac:dyDescent="0.15">
      <c r="A454" s="7">
        <v>451</v>
      </c>
      <c r="B454" s="7">
        <v>1169</v>
      </c>
      <c r="C454" s="7" t="s">
        <v>4958</v>
      </c>
      <c r="D454" s="7" t="s">
        <v>4959</v>
      </c>
      <c r="E454" s="7" t="s">
        <v>4960</v>
      </c>
      <c r="F454" s="7" t="s">
        <v>4961</v>
      </c>
      <c r="G454" s="7" t="s">
        <v>4962</v>
      </c>
      <c r="H454" s="8">
        <v>2020</v>
      </c>
      <c r="I454" s="8" t="s">
        <v>2758</v>
      </c>
      <c r="J454" s="7" t="s">
        <v>2523</v>
      </c>
      <c r="O454" s="7" t="s">
        <v>2559</v>
      </c>
      <c r="P454" s="7">
        <v>2020</v>
      </c>
      <c r="Q454" s="7">
        <v>119</v>
      </c>
      <c r="R454" s="7">
        <v>1</v>
      </c>
      <c r="S454" s="7">
        <v>137</v>
      </c>
      <c r="T454" s="7">
        <v>144</v>
      </c>
      <c r="U454" s="7" t="str">
        <f>HYPERLINK("http://dx.doi.org/10.1007/s00436-019-06479-4","http://dx.doi.org/10.1007/s00436-019-06479-4")</f>
        <v>http://dx.doi.org/10.1007/s00436-019-06479-4</v>
      </c>
      <c r="V454" s="7" t="s">
        <v>2528</v>
      </c>
      <c r="W454" s="7" t="s">
        <v>2529</v>
      </c>
    </row>
    <row r="455" spans="1:23" ht="20" customHeight="1" x14ac:dyDescent="0.15">
      <c r="A455" s="7">
        <v>452</v>
      </c>
      <c r="B455" s="7">
        <v>1936</v>
      </c>
      <c r="C455" s="7" t="s">
        <v>4963</v>
      </c>
      <c r="D455" s="7" t="s">
        <v>4964</v>
      </c>
      <c r="E455" s="7" t="s">
        <v>4965</v>
      </c>
      <c r="F455" s="7" t="s">
        <v>4966</v>
      </c>
      <c r="G455" s="7" t="s">
        <v>4967</v>
      </c>
      <c r="H455" s="8">
        <v>2020</v>
      </c>
      <c r="I455" s="8" t="s">
        <v>2522</v>
      </c>
      <c r="J455" s="7" t="s">
        <v>2523</v>
      </c>
      <c r="K455" s="7" t="s">
        <v>2708</v>
      </c>
      <c r="L455" s="8" t="s">
        <v>2536</v>
      </c>
      <c r="M455" s="8">
        <v>3</v>
      </c>
      <c r="N455" s="7" t="s">
        <v>2801</v>
      </c>
      <c r="O455" s="7" t="s">
        <v>2928</v>
      </c>
      <c r="P455" s="7">
        <v>2020</v>
      </c>
      <c r="Q455" s="7">
        <v>7</v>
      </c>
      <c r="R455" s="7" t="s">
        <v>2527</v>
      </c>
      <c r="S455" s="7" t="s">
        <v>2527</v>
      </c>
      <c r="T455" s="7" t="s">
        <v>2527</v>
      </c>
      <c r="U455" s="7" t="str">
        <f>HYPERLINK("http://dx.doi.org/10.3389/fvets.2020.605280","http://dx.doi.org/10.3389/fvets.2020.605280")</f>
        <v>http://dx.doi.org/10.3389/fvets.2020.605280</v>
      </c>
      <c r="V455" s="7" t="s">
        <v>2528</v>
      </c>
      <c r="W455" s="7" t="s">
        <v>2529</v>
      </c>
    </row>
    <row r="456" spans="1:23" ht="20" customHeight="1" x14ac:dyDescent="0.15">
      <c r="A456" s="7">
        <v>453</v>
      </c>
      <c r="B456" s="7">
        <v>1941</v>
      </c>
      <c r="C456" s="7" t="s">
        <v>4968</v>
      </c>
      <c r="D456" s="7" t="s">
        <v>4969</v>
      </c>
      <c r="E456" s="7" t="s">
        <v>4970</v>
      </c>
      <c r="F456" s="7" t="s">
        <v>4971</v>
      </c>
      <c r="G456" s="7" t="s">
        <v>4972</v>
      </c>
      <c r="H456" s="8">
        <v>2020</v>
      </c>
      <c r="I456" s="8" t="s">
        <v>2758</v>
      </c>
      <c r="J456" s="7" t="s">
        <v>2523</v>
      </c>
      <c r="O456" s="7" t="s">
        <v>2983</v>
      </c>
      <c r="P456" s="7">
        <v>2020</v>
      </c>
      <c r="Q456" s="7">
        <v>13</v>
      </c>
      <c r="R456" s="7" t="s">
        <v>2527</v>
      </c>
      <c r="S456" s="7">
        <v>283</v>
      </c>
      <c r="T456" s="7">
        <v>291</v>
      </c>
      <c r="U456" s="7" t="str">
        <f>HYPERLINK("http://dx.doi.org/10.1016/j.ijppaw.2020.11.008","http://dx.doi.org/10.1016/j.ijppaw.2020.11.008")</f>
        <v>http://dx.doi.org/10.1016/j.ijppaw.2020.11.008</v>
      </c>
      <c r="V456" s="7" t="s">
        <v>2528</v>
      </c>
      <c r="W456" s="7" t="s">
        <v>2529</v>
      </c>
    </row>
    <row r="457" spans="1:23" ht="20" customHeight="1" x14ac:dyDescent="0.15">
      <c r="A457" s="7">
        <v>454</v>
      </c>
      <c r="B457" s="7">
        <v>1942</v>
      </c>
      <c r="C457" s="7" t="s">
        <v>4973</v>
      </c>
      <c r="D457" s="7" t="s">
        <v>4974</v>
      </c>
      <c r="E457" s="7" t="s">
        <v>4975</v>
      </c>
      <c r="F457" s="7" t="s">
        <v>4976</v>
      </c>
      <c r="G457" s="7" t="s">
        <v>4977</v>
      </c>
      <c r="H457" s="8">
        <v>2020</v>
      </c>
      <c r="I457" s="8" t="s">
        <v>2522</v>
      </c>
      <c r="J457" s="7" t="s">
        <v>2523</v>
      </c>
      <c r="K457" s="7" t="s">
        <v>3271</v>
      </c>
      <c r="L457" s="8" t="s">
        <v>2551</v>
      </c>
      <c r="N457" s="7" t="s">
        <v>2551</v>
      </c>
      <c r="O457" s="7" t="s">
        <v>2664</v>
      </c>
      <c r="P457" s="7">
        <v>2020</v>
      </c>
      <c r="Q457" s="7">
        <v>79</v>
      </c>
      <c r="R457" s="7" t="s">
        <v>2527</v>
      </c>
      <c r="S457" s="7" t="s">
        <v>2527</v>
      </c>
      <c r="T457" s="7" t="s">
        <v>2527</v>
      </c>
      <c r="U457" s="7" t="str">
        <f>HYPERLINK("http://dx.doi.org/10.1016/j.parint.2020.102166","http://dx.doi.org/10.1016/j.parint.2020.102166")</f>
        <v>http://dx.doi.org/10.1016/j.parint.2020.102166</v>
      </c>
      <c r="V457" s="7" t="s">
        <v>2528</v>
      </c>
      <c r="W457" s="7" t="s">
        <v>2529</v>
      </c>
    </row>
    <row r="458" spans="1:23" ht="20" customHeight="1" x14ac:dyDescent="0.15">
      <c r="A458" s="7">
        <v>455</v>
      </c>
      <c r="B458" s="7">
        <v>1943</v>
      </c>
      <c r="C458" s="7" t="s">
        <v>4978</v>
      </c>
      <c r="D458" s="7" t="s">
        <v>4979</v>
      </c>
      <c r="E458" s="7" t="s">
        <v>2527</v>
      </c>
      <c r="F458" s="7" t="s">
        <v>4980</v>
      </c>
      <c r="G458" s="7" t="s">
        <v>4981</v>
      </c>
      <c r="H458" s="8">
        <v>2020</v>
      </c>
      <c r="I458" s="8" t="s">
        <v>2758</v>
      </c>
      <c r="J458" s="7" t="s">
        <v>2523</v>
      </c>
      <c r="O458" s="7" t="s">
        <v>4982</v>
      </c>
      <c r="P458" s="7">
        <v>2020</v>
      </c>
      <c r="Q458" s="7">
        <v>27</v>
      </c>
      <c r="R458" s="7">
        <v>4</v>
      </c>
      <c r="S458" s="7">
        <v>681</v>
      </c>
      <c r="T458" s="7">
        <v>700</v>
      </c>
      <c r="U458" s="7" t="str">
        <f>HYPERLINK("http://dx.doi.org/10.1656/045.027.0409","http://dx.doi.org/10.1656/045.027.0409")</f>
        <v>http://dx.doi.org/10.1656/045.027.0409</v>
      </c>
      <c r="V458" s="7" t="s">
        <v>2528</v>
      </c>
      <c r="W458" s="7" t="s">
        <v>2529</v>
      </c>
    </row>
    <row r="459" spans="1:23" ht="20" customHeight="1" x14ac:dyDescent="0.15">
      <c r="A459" s="7">
        <v>456</v>
      </c>
      <c r="B459" s="7">
        <v>1946</v>
      </c>
      <c r="C459" s="7" t="s">
        <v>4983</v>
      </c>
      <c r="D459" s="7" t="s">
        <v>4984</v>
      </c>
      <c r="E459" s="7" t="s">
        <v>4985</v>
      </c>
      <c r="F459" s="7" t="s">
        <v>4986</v>
      </c>
      <c r="G459" s="7" t="s">
        <v>4987</v>
      </c>
      <c r="H459" s="8">
        <v>2020</v>
      </c>
      <c r="I459" s="8" t="s">
        <v>2522</v>
      </c>
      <c r="J459" s="7" t="s">
        <v>2523</v>
      </c>
      <c r="K459" s="7" t="s">
        <v>3271</v>
      </c>
      <c r="L459" s="8" t="s">
        <v>2536</v>
      </c>
      <c r="M459" s="8">
        <v>4</v>
      </c>
      <c r="N459" s="7" t="s">
        <v>4209</v>
      </c>
      <c r="O459" s="7" t="s">
        <v>2664</v>
      </c>
      <c r="P459" s="7">
        <v>2020</v>
      </c>
      <c r="Q459" s="7">
        <v>79</v>
      </c>
      <c r="R459" s="7" t="s">
        <v>2527</v>
      </c>
      <c r="S459" s="7" t="s">
        <v>2527</v>
      </c>
      <c r="T459" s="7" t="s">
        <v>2527</v>
      </c>
      <c r="U459" s="7" t="str">
        <f>HYPERLINK("http://dx.doi.org/10.1016/j.parint.2020.102164","http://dx.doi.org/10.1016/j.parint.2020.102164")</f>
        <v>http://dx.doi.org/10.1016/j.parint.2020.102164</v>
      </c>
      <c r="V459" s="7" t="s">
        <v>2528</v>
      </c>
      <c r="W459" s="7" t="s">
        <v>2529</v>
      </c>
    </row>
    <row r="460" spans="1:23" ht="20" customHeight="1" x14ac:dyDescent="0.15">
      <c r="A460" s="7">
        <v>457</v>
      </c>
      <c r="B460" s="7">
        <v>1948</v>
      </c>
      <c r="C460" s="7" t="s">
        <v>4988</v>
      </c>
      <c r="D460" s="7" t="s">
        <v>4989</v>
      </c>
      <c r="E460" s="7" t="s">
        <v>4990</v>
      </c>
      <c r="F460" s="7" t="s">
        <v>4991</v>
      </c>
      <c r="G460" s="7" t="s">
        <v>4992</v>
      </c>
      <c r="H460" s="8">
        <v>2020</v>
      </c>
      <c r="I460" s="8" t="s">
        <v>2522</v>
      </c>
      <c r="J460" s="7" t="s">
        <v>2523</v>
      </c>
      <c r="K460" s="7" t="s">
        <v>2535</v>
      </c>
      <c r="L460" s="8" t="s">
        <v>2536</v>
      </c>
      <c r="M460" s="8">
        <v>4</v>
      </c>
      <c r="N460" s="7" t="s">
        <v>2658</v>
      </c>
      <c r="O460" s="7" t="s">
        <v>2888</v>
      </c>
      <c r="P460" s="7">
        <v>2020</v>
      </c>
      <c r="Q460" s="7">
        <v>67</v>
      </c>
      <c r="R460" s="7" t="s">
        <v>2527</v>
      </c>
      <c r="S460" s="7" t="s">
        <v>2527</v>
      </c>
      <c r="T460" s="7" t="s">
        <v>2527</v>
      </c>
      <c r="U460" s="7" t="str">
        <f>HYPERLINK("http://dx.doi.org/10.14411/fp.2020.033","http://dx.doi.org/10.14411/fp.2020.033")</f>
        <v>http://dx.doi.org/10.14411/fp.2020.033</v>
      </c>
      <c r="V460" s="7" t="s">
        <v>2528</v>
      </c>
      <c r="W460" s="7" t="s">
        <v>2529</v>
      </c>
    </row>
    <row r="461" spans="1:23" ht="20" customHeight="1" x14ac:dyDescent="0.15">
      <c r="A461" s="7">
        <v>458</v>
      </c>
      <c r="B461" s="7">
        <v>1952</v>
      </c>
      <c r="C461" s="7" t="s">
        <v>4993</v>
      </c>
      <c r="D461" s="7" t="s">
        <v>4994</v>
      </c>
      <c r="E461" s="7" t="s">
        <v>4995</v>
      </c>
      <c r="F461" s="7" t="s">
        <v>4996</v>
      </c>
      <c r="G461" s="7" t="s">
        <v>4997</v>
      </c>
      <c r="H461" s="8">
        <v>2020</v>
      </c>
      <c r="I461" s="8" t="s">
        <v>2522</v>
      </c>
      <c r="J461" s="7" t="s">
        <v>2523</v>
      </c>
      <c r="K461" s="7" t="s">
        <v>4045</v>
      </c>
      <c r="L461" s="8" t="s">
        <v>2536</v>
      </c>
      <c r="M461" s="8">
        <v>2</v>
      </c>
      <c r="N461" s="7" t="s">
        <v>2633</v>
      </c>
      <c r="O461" s="7" t="s">
        <v>3763</v>
      </c>
      <c r="P461" s="7">
        <v>2020</v>
      </c>
      <c r="Q461" s="7">
        <v>13</v>
      </c>
      <c r="R461" s="7">
        <v>1</v>
      </c>
      <c r="S461" s="7" t="s">
        <v>2527</v>
      </c>
      <c r="T461" s="7" t="s">
        <v>2527</v>
      </c>
      <c r="U461" s="7" t="str">
        <f>HYPERLINK("http://dx.doi.org/10.1186/s13071-020-04434-2","http://dx.doi.org/10.1186/s13071-020-04434-2")</f>
        <v>http://dx.doi.org/10.1186/s13071-020-04434-2</v>
      </c>
      <c r="V461" s="7" t="s">
        <v>2528</v>
      </c>
      <c r="W461" s="7" t="s">
        <v>2529</v>
      </c>
    </row>
    <row r="462" spans="1:23" ht="20" customHeight="1" x14ac:dyDescent="0.15">
      <c r="A462" s="7">
        <v>459</v>
      </c>
      <c r="B462" s="7">
        <v>1953</v>
      </c>
      <c r="C462" s="7" t="s">
        <v>4998</v>
      </c>
      <c r="D462" s="7" t="s">
        <v>4999</v>
      </c>
      <c r="E462" s="7" t="s">
        <v>5000</v>
      </c>
      <c r="F462" s="7" t="s">
        <v>5001</v>
      </c>
      <c r="G462" s="7" t="s">
        <v>5002</v>
      </c>
      <c r="H462" s="8">
        <v>2020</v>
      </c>
      <c r="I462" s="8" t="s">
        <v>2522</v>
      </c>
      <c r="J462" s="7" t="s">
        <v>2523</v>
      </c>
      <c r="K462" s="7" t="s">
        <v>2535</v>
      </c>
      <c r="L462" s="8" t="s">
        <v>2536</v>
      </c>
      <c r="M462" s="8">
        <v>1</v>
      </c>
      <c r="N462" s="7" t="s">
        <v>2582</v>
      </c>
      <c r="O462" s="7" t="s">
        <v>2559</v>
      </c>
      <c r="P462" s="7">
        <v>2020</v>
      </c>
      <c r="Q462" s="7">
        <v>119</v>
      </c>
      <c r="R462" s="7">
        <v>12</v>
      </c>
      <c r="S462" s="7">
        <v>4135</v>
      </c>
      <c r="T462" s="7">
        <v>4141</v>
      </c>
      <c r="U462" s="7" t="str">
        <f>HYPERLINK("http://dx.doi.org/10.1007/s00436-020-06938-3","http://dx.doi.org/10.1007/s00436-020-06938-3")</f>
        <v>http://dx.doi.org/10.1007/s00436-020-06938-3</v>
      </c>
      <c r="V462" s="7" t="s">
        <v>2528</v>
      </c>
      <c r="W462" s="7" t="s">
        <v>2529</v>
      </c>
    </row>
    <row r="463" spans="1:23" ht="20" customHeight="1" x14ac:dyDescent="0.15">
      <c r="A463" s="7">
        <v>460</v>
      </c>
      <c r="B463" s="7">
        <v>1955</v>
      </c>
      <c r="C463" s="7" t="s">
        <v>5003</v>
      </c>
      <c r="D463" s="7" t="s">
        <v>5004</v>
      </c>
      <c r="E463" s="7" t="s">
        <v>5005</v>
      </c>
      <c r="F463" s="7" t="s">
        <v>5006</v>
      </c>
      <c r="G463" s="7" t="s">
        <v>5007</v>
      </c>
      <c r="H463" s="8">
        <v>2020</v>
      </c>
      <c r="I463" s="8" t="s">
        <v>2522</v>
      </c>
      <c r="J463" s="7" t="s">
        <v>2523</v>
      </c>
      <c r="K463" s="7" t="s">
        <v>4045</v>
      </c>
      <c r="L463" s="8" t="s">
        <v>2536</v>
      </c>
      <c r="M463" s="8">
        <v>4</v>
      </c>
      <c r="N463" s="7" t="s">
        <v>5008</v>
      </c>
      <c r="O463" s="7" t="s">
        <v>2652</v>
      </c>
      <c r="P463" s="7">
        <v>2020</v>
      </c>
      <c r="Q463" s="7">
        <v>94</v>
      </c>
      <c r="R463" s="7" t="s">
        <v>2527</v>
      </c>
      <c r="S463" s="7" t="s">
        <v>2527</v>
      </c>
      <c r="T463" s="7" t="s">
        <v>2527</v>
      </c>
      <c r="U463" s="7" t="str">
        <f>HYPERLINK("http://dx.doi.org/10.1017/S0022149X19000993","http://dx.doi.org/10.1017/S0022149X19000993")</f>
        <v>http://dx.doi.org/10.1017/S0022149X19000993</v>
      </c>
      <c r="V463" s="7" t="s">
        <v>2528</v>
      </c>
      <c r="W463" s="7" t="s">
        <v>2529</v>
      </c>
    </row>
    <row r="464" spans="1:23" ht="20" customHeight="1" x14ac:dyDescent="0.15">
      <c r="A464" s="7">
        <v>461</v>
      </c>
      <c r="B464" s="7">
        <v>1959</v>
      </c>
      <c r="C464" s="7" t="s">
        <v>5009</v>
      </c>
      <c r="D464" s="7" t="s">
        <v>5010</v>
      </c>
      <c r="E464" s="7" t="s">
        <v>5011</v>
      </c>
      <c r="F464" s="7" t="s">
        <v>5012</v>
      </c>
      <c r="G464" s="7" t="s">
        <v>5013</v>
      </c>
      <c r="H464" s="8">
        <v>2020</v>
      </c>
      <c r="I464" s="8" t="s">
        <v>2522</v>
      </c>
      <c r="J464" s="7" t="s">
        <v>2523</v>
      </c>
      <c r="K464" s="7" t="s">
        <v>2708</v>
      </c>
      <c r="L464" s="8" t="s">
        <v>2536</v>
      </c>
      <c r="M464" s="8">
        <v>2</v>
      </c>
      <c r="N464" s="7" t="s">
        <v>2633</v>
      </c>
      <c r="O464" s="7" t="s">
        <v>2583</v>
      </c>
      <c r="P464" s="7">
        <v>2020</v>
      </c>
      <c r="Q464" s="7">
        <v>147</v>
      </c>
      <c r="R464" s="7">
        <v>13</v>
      </c>
      <c r="S464" s="7">
        <v>1469</v>
      </c>
      <c r="T464" s="7">
        <v>1479</v>
      </c>
      <c r="U464" s="7" t="str">
        <f>HYPERLINK("http://dx.doi.org/10.1017/S0031182020001444","http://dx.doi.org/10.1017/S0031182020001444")</f>
        <v>http://dx.doi.org/10.1017/S0031182020001444</v>
      </c>
      <c r="V464" s="7" t="s">
        <v>2528</v>
      </c>
      <c r="W464" s="7" t="s">
        <v>2529</v>
      </c>
    </row>
    <row r="465" spans="1:23" ht="20" customHeight="1" x14ac:dyDescent="0.15">
      <c r="A465" s="7">
        <v>462</v>
      </c>
      <c r="B465" s="7">
        <v>1964</v>
      </c>
      <c r="C465" s="7" t="s">
        <v>5014</v>
      </c>
      <c r="D465" s="7" t="s">
        <v>5015</v>
      </c>
      <c r="E465" s="7" t="s">
        <v>5016</v>
      </c>
      <c r="F465" s="7" t="s">
        <v>5017</v>
      </c>
      <c r="G465" s="7" t="s">
        <v>5018</v>
      </c>
      <c r="H465" s="8">
        <v>2020</v>
      </c>
      <c r="I465" s="8" t="s">
        <v>2522</v>
      </c>
      <c r="J465" s="7" t="s">
        <v>2523</v>
      </c>
      <c r="K465" s="7" t="s">
        <v>4045</v>
      </c>
      <c r="L465" s="8" t="s">
        <v>2536</v>
      </c>
      <c r="M465" s="8">
        <v>2</v>
      </c>
      <c r="N465" s="7" t="s">
        <v>2807</v>
      </c>
      <c r="O465" s="7" t="s">
        <v>2664</v>
      </c>
      <c r="P465" s="7">
        <v>2020</v>
      </c>
      <c r="Q465" s="7">
        <v>78</v>
      </c>
      <c r="R465" s="7" t="s">
        <v>2527</v>
      </c>
      <c r="S465" s="7" t="s">
        <v>2527</v>
      </c>
      <c r="T465" s="7" t="s">
        <v>2527</v>
      </c>
      <c r="U465" s="7" t="str">
        <f>HYPERLINK("http://dx.doi.org/10.1016/j.parint.2020.102138","http://dx.doi.org/10.1016/j.parint.2020.102138")</f>
        <v>http://dx.doi.org/10.1016/j.parint.2020.102138</v>
      </c>
      <c r="V465" s="7" t="s">
        <v>2528</v>
      </c>
      <c r="W465" s="7" t="s">
        <v>2529</v>
      </c>
    </row>
    <row r="466" spans="1:23" ht="20" customHeight="1" x14ac:dyDescent="0.15">
      <c r="A466" s="7">
        <v>463</v>
      </c>
      <c r="B466" s="7">
        <v>1966</v>
      </c>
      <c r="C466" s="7" t="s">
        <v>5019</v>
      </c>
      <c r="D466" s="7" t="s">
        <v>5020</v>
      </c>
      <c r="E466" s="7" t="s">
        <v>2527</v>
      </c>
      <c r="F466" s="7" t="s">
        <v>5021</v>
      </c>
      <c r="G466" s="7" t="s">
        <v>5022</v>
      </c>
      <c r="H466" s="8">
        <v>2020</v>
      </c>
      <c r="I466" s="8" t="s">
        <v>2522</v>
      </c>
      <c r="J466" s="7" t="s">
        <v>2523</v>
      </c>
      <c r="K466" s="7" t="s">
        <v>2535</v>
      </c>
      <c r="L466" s="8" t="s">
        <v>2536</v>
      </c>
      <c r="M466" s="8">
        <v>1</v>
      </c>
      <c r="N466" s="7" t="s">
        <v>3009</v>
      </c>
      <c r="O466" s="7" t="s">
        <v>5023</v>
      </c>
      <c r="P466" s="7">
        <v>2020</v>
      </c>
      <c r="Q466" s="7">
        <v>13</v>
      </c>
      <c r="R466" s="7">
        <v>10</v>
      </c>
      <c r="S466" s="7">
        <v>439</v>
      </c>
      <c r="T466" s="7">
        <v>447</v>
      </c>
      <c r="U466" s="7" t="str">
        <f>HYPERLINK("http://dx.doi.org/10.4103/1995-7645.291037","http://dx.doi.org/10.4103/1995-7645.291037")</f>
        <v>http://dx.doi.org/10.4103/1995-7645.291037</v>
      </c>
      <c r="V466" s="7" t="s">
        <v>2528</v>
      </c>
      <c r="W466" s="7" t="s">
        <v>2529</v>
      </c>
    </row>
    <row r="467" spans="1:23" ht="20" customHeight="1" x14ac:dyDescent="0.15">
      <c r="A467" s="7">
        <v>464</v>
      </c>
      <c r="B467" s="7">
        <v>1968</v>
      </c>
      <c r="C467" s="7" t="s">
        <v>5024</v>
      </c>
      <c r="D467" s="7" t="s">
        <v>5025</v>
      </c>
      <c r="E467" s="7" t="s">
        <v>5026</v>
      </c>
      <c r="F467" s="7" t="s">
        <v>5027</v>
      </c>
      <c r="G467" s="7" t="s">
        <v>5028</v>
      </c>
      <c r="H467" s="8">
        <v>2020</v>
      </c>
      <c r="I467" s="8" t="s">
        <v>2758</v>
      </c>
      <c r="J467" s="7" t="s">
        <v>2523</v>
      </c>
      <c r="O467" s="7" t="s">
        <v>2716</v>
      </c>
      <c r="P467" s="7">
        <v>2020</v>
      </c>
      <c r="Q467" s="7">
        <v>50</v>
      </c>
      <c r="R467" s="7">
        <v>12</v>
      </c>
      <c r="S467" s="7">
        <v>997</v>
      </c>
      <c r="T467" s="7">
        <v>1009</v>
      </c>
      <c r="U467" s="7" t="str">
        <f>HYPERLINK("http://dx.doi.org/10.1016/j.ijpara.2020.05.011","http://dx.doi.org/10.1016/j.ijpara.2020.05.011")</f>
        <v>http://dx.doi.org/10.1016/j.ijpara.2020.05.011</v>
      </c>
      <c r="V467" s="7" t="s">
        <v>2528</v>
      </c>
      <c r="W467" s="7" t="s">
        <v>2529</v>
      </c>
    </row>
    <row r="468" spans="1:23" ht="20" customHeight="1" x14ac:dyDescent="0.15">
      <c r="A468" s="7">
        <v>465</v>
      </c>
      <c r="B468" s="7">
        <v>1969</v>
      </c>
      <c r="C468" s="7" t="s">
        <v>5029</v>
      </c>
      <c r="D468" s="7" t="s">
        <v>5030</v>
      </c>
      <c r="E468" s="7" t="s">
        <v>5031</v>
      </c>
      <c r="F468" s="7" t="s">
        <v>5032</v>
      </c>
      <c r="G468" s="7" t="s">
        <v>5033</v>
      </c>
      <c r="H468" s="8">
        <v>2020</v>
      </c>
      <c r="I468" s="8" t="s">
        <v>2522</v>
      </c>
      <c r="J468" s="7" t="s">
        <v>2523</v>
      </c>
      <c r="K468" s="7" t="s">
        <v>2535</v>
      </c>
      <c r="L468" s="8" t="s">
        <v>2536</v>
      </c>
      <c r="M468" s="8">
        <v>1</v>
      </c>
      <c r="N468" s="7" t="s">
        <v>3009</v>
      </c>
      <c r="O468" s="7" t="s">
        <v>5034</v>
      </c>
      <c r="P468" s="7">
        <v>2020</v>
      </c>
      <c r="Q468" s="7">
        <v>52</v>
      </c>
      <c r="R468" s="7">
        <v>5</v>
      </c>
      <c r="S468" s="7">
        <v>1921</v>
      </c>
      <c r="T468" s="7">
        <v>1930</v>
      </c>
      <c r="U468" s="7" t="str">
        <f>HYPERLINK("http://dx.doi.org/10.17582/journal.pjz/20190506070509","http://dx.doi.org/10.17582/journal.pjz/20190506070509")</f>
        <v>http://dx.doi.org/10.17582/journal.pjz/20190506070509</v>
      </c>
      <c r="V468" s="7" t="s">
        <v>2528</v>
      </c>
      <c r="W468" s="7" t="s">
        <v>2529</v>
      </c>
    </row>
    <row r="469" spans="1:23" ht="20" customHeight="1" x14ac:dyDescent="0.15">
      <c r="A469" s="7">
        <v>466</v>
      </c>
      <c r="B469" s="7">
        <v>1970</v>
      </c>
      <c r="C469" s="7" t="s">
        <v>5035</v>
      </c>
      <c r="D469" s="7" t="s">
        <v>5036</v>
      </c>
      <c r="E469" s="7" t="s">
        <v>5037</v>
      </c>
      <c r="F469" s="7" t="s">
        <v>5038</v>
      </c>
      <c r="G469" s="7" t="s">
        <v>5039</v>
      </c>
      <c r="H469" s="8">
        <v>2020</v>
      </c>
      <c r="I469" s="8" t="s">
        <v>2522</v>
      </c>
      <c r="J469" s="7" t="s">
        <v>2523</v>
      </c>
      <c r="K469" s="7" t="s">
        <v>4045</v>
      </c>
      <c r="L469" s="8" t="s">
        <v>2536</v>
      </c>
      <c r="M469" s="8">
        <v>2</v>
      </c>
      <c r="N469" s="7" t="s">
        <v>3770</v>
      </c>
      <c r="O469" s="7" t="s">
        <v>2911</v>
      </c>
      <c r="P469" s="7">
        <v>2020</v>
      </c>
      <c r="Q469" s="7">
        <v>190</v>
      </c>
      <c r="R469" s="7">
        <v>2</v>
      </c>
      <c r="S469" s="7">
        <v>448</v>
      </c>
      <c r="T469" s="7">
        <v>459</v>
      </c>
      <c r="U469" s="7" t="str">
        <f>HYPERLINK("http://dx.doi.org/10.1093/zoolinnean/zlaa015","http://dx.doi.org/10.1093/zoolinnean/zlaa015")</f>
        <v>http://dx.doi.org/10.1093/zoolinnean/zlaa015</v>
      </c>
      <c r="V469" s="7" t="s">
        <v>2528</v>
      </c>
      <c r="W469" s="7" t="s">
        <v>2529</v>
      </c>
    </row>
    <row r="470" spans="1:23" ht="20" customHeight="1" x14ac:dyDescent="0.15">
      <c r="A470" s="7">
        <v>467</v>
      </c>
      <c r="B470" s="7">
        <v>1971</v>
      </c>
      <c r="C470" s="7" t="s">
        <v>5040</v>
      </c>
      <c r="D470" s="7" t="s">
        <v>5041</v>
      </c>
      <c r="E470" s="7" t="s">
        <v>5042</v>
      </c>
      <c r="F470" s="7" t="s">
        <v>5043</v>
      </c>
      <c r="G470" s="7" t="s">
        <v>5044</v>
      </c>
      <c r="H470" s="8">
        <v>2020</v>
      </c>
      <c r="I470" s="8" t="s">
        <v>2522</v>
      </c>
      <c r="J470" s="7" t="s">
        <v>2523</v>
      </c>
      <c r="K470" s="7" t="s">
        <v>2708</v>
      </c>
      <c r="L470" s="8" t="s">
        <v>2536</v>
      </c>
      <c r="M470" s="8">
        <v>2</v>
      </c>
      <c r="N470" s="7" t="s">
        <v>2807</v>
      </c>
      <c r="O470" s="7" t="s">
        <v>2671</v>
      </c>
      <c r="P470" s="7">
        <v>2020</v>
      </c>
      <c r="Q470" s="7">
        <v>106</v>
      </c>
      <c r="R470" s="7">
        <v>5</v>
      </c>
      <c r="S470" s="7">
        <v>537</v>
      </c>
      <c r="T470" s="7">
        <v>545</v>
      </c>
      <c r="U470" s="7" t="str">
        <f>HYPERLINK("http://dx.doi.org/10.1645/19-164","http://dx.doi.org/10.1645/19-164")</f>
        <v>http://dx.doi.org/10.1645/19-164</v>
      </c>
      <c r="V470" s="7" t="s">
        <v>2528</v>
      </c>
      <c r="W470" s="7" t="s">
        <v>2529</v>
      </c>
    </row>
    <row r="471" spans="1:23" ht="20" customHeight="1" x14ac:dyDescent="0.15">
      <c r="A471" s="7">
        <v>468</v>
      </c>
      <c r="B471" s="7">
        <v>1973</v>
      </c>
      <c r="C471" s="7" t="s">
        <v>5045</v>
      </c>
      <c r="D471" s="7" t="s">
        <v>5046</v>
      </c>
      <c r="E471" s="7" t="s">
        <v>5047</v>
      </c>
      <c r="F471" s="7" t="s">
        <v>5048</v>
      </c>
      <c r="G471" s="7" t="s">
        <v>5049</v>
      </c>
      <c r="H471" s="8">
        <v>2020</v>
      </c>
      <c r="I471" s="8" t="s">
        <v>2522</v>
      </c>
      <c r="J471" s="7" t="s">
        <v>2523</v>
      </c>
      <c r="K471" s="7" t="s">
        <v>4045</v>
      </c>
      <c r="L471" s="8" t="s">
        <v>2536</v>
      </c>
      <c r="M471" s="8">
        <v>1</v>
      </c>
      <c r="N471" s="7" t="s">
        <v>2621</v>
      </c>
      <c r="O471" s="7" t="s">
        <v>5050</v>
      </c>
      <c r="P471" s="7">
        <v>2020</v>
      </c>
      <c r="Q471" s="7">
        <v>50</v>
      </c>
      <c r="R471" s="7">
        <v>5</v>
      </c>
      <c r="S471" s="7" t="s">
        <v>2527</v>
      </c>
      <c r="T471" s="7" t="s">
        <v>2527</v>
      </c>
      <c r="U471" s="7" t="str">
        <f>HYPERLINK("http://dx.doi.org/10.1007/s12526-020-01103-6","http://dx.doi.org/10.1007/s12526-020-01103-6")</f>
        <v>http://dx.doi.org/10.1007/s12526-020-01103-6</v>
      </c>
      <c r="V471" s="7" t="s">
        <v>2528</v>
      </c>
      <c r="W471" s="7" t="s">
        <v>2529</v>
      </c>
    </row>
    <row r="472" spans="1:23" ht="20" customHeight="1" x14ac:dyDescent="0.15">
      <c r="A472" s="7">
        <v>469</v>
      </c>
      <c r="B472" s="7">
        <v>1976</v>
      </c>
      <c r="C472" s="7" t="s">
        <v>5051</v>
      </c>
      <c r="D472" s="7" t="s">
        <v>5052</v>
      </c>
      <c r="E472" s="7" t="s">
        <v>2527</v>
      </c>
      <c r="F472" s="7" t="s">
        <v>5053</v>
      </c>
      <c r="G472" s="7" t="s">
        <v>5054</v>
      </c>
      <c r="H472" s="8">
        <v>2020</v>
      </c>
      <c r="I472" s="8" t="s">
        <v>2522</v>
      </c>
      <c r="J472" s="7" t="s">
        <v>2523</v>
      </c>
      <c r="K472" s="7" t="s">
        <v>3271</v>
      </c>
      <c r="L472" s="8" t="s">
        <v>2536</v>
      </c>
      <c r="M472" s="8">
        <v>2</v>
      </c>
      <c r="N472" s="7" t="s">
        <v>2807</v>
      </c>
      <c r="O472" s="7" t="s">
        <v>2634</v>
      </c>
      <c r="P472" s="7">
        <v>2020</v>
      </c>
      <c r="Q472" s="7">
        <v>97</v>
      </c>
      <c r="R472" s="7">
        <v>5</v>
      </c>
      <c r="S472" s="7">
        <v>409</v>
      </c>
      <c r="T472" s="7">
        <v>439</v>
      </c>
      <c r="U472" s="7" t="str">
        <f>HYPERLINK("http://dx.doi.org/10.1007/s11230-020-09928-2","http://dx.doi.org/10.1007/s11230-020-09928-2")</f>
        <v>http://dx.doi.org/10.1007/s11230-020-09928-2</v>
      </c>
      <c r="V472" s="7" t="s">
        <v>2528</v>
      </c>
      <c r="W472" s="7" t="s">
        <v>2529</v>
      </c>
    </row>
    <row r="473" spans="1:23" ht="20" customHeight="1" x14ac:dyDescent="0.15">
      <c r="A473" s="7">
        <v>470</v>
      </c>
      <c r="B473" s="7">
        <v>1978</v>
      </c>
      <c r="C473" s="7" t="s">
        <v>2711</v>
      </c>
      <c r="D473" s="7" t="s">
        <v>5055</v>
      </c>
      <c r="E473" s="7" t="s">
        <v>2527</v>
      </c>
      <c r="F473" s="7" t="s">
        <v>5056</v>
      </c>
      <c r="G473" s="7" t="s">
        <v>5057</v>
      </c>
      <c r="H473" s="8">
        <v>2020</v>
      </c>
      <c r="I473" s="8" t="s">
        <v>2522</v>
      </c>
      <c r="J473" s="7" t="s">
        <v>2523</v>
      </c>
      <c r="K473" s="7" t="s">
        <v>4045</v>
      </c>
      <c r="L473" s="8" t="s">
        <v>2536</v>
      </c>
      <c r="M473" s="8">
        <v>3</v>
      </c>
      <c r="N473" s="7" t="s">
        <v>2641</v>
      </c>
      <c r="O473" s="7" t="s">
        <v>2634</v>
      </c>
      <c r="P473" s="7">
        <v>2020</v>
      </c>
      <c r="Q473" s="7">
        <v>97</v>
      </c>
      <c r="R473" s="7">
        <v>5</v>
      </c>
      <c r="S473" s="7">
        <v>455</v>
      </c>
      <c r="T473" s="7">
        <v>476</v>
      </c>
      <c r="U473" s="7" t="str">
        <f>HYPERLINK("http://dx.doi.org/10.1007/s11230-020-09931-7","http://dx.doi.org/10.1007/s11230-020-09931-7")</f>
        <v>http://dx.doi.org/10.1007/s11230-020-09931-7</v>
      </c>
      <c r="V473" s="7" t="s">
        <v>2528</v>
      </c>
      <c r="W473" s="7" t="s">
        <v>2529</v>
      </c>
    </row>
    <row r="474" spans="1:23" ht="20" customHeight="1" x14ac:dyDescent="0.15">
      <c r="A474" s="7">
        <v>471</v>
      </c>
      <c r="B474" s="7">
        <v>1979</v>
      </c>
      <c r="C474" s="7" t="s">
        <v>5058</v>
      </c>
      <c r="D474" s="7" t="s">
        <v>5059</v>
      </c>
      <c r="E474" s="7" t="s">
        <v>2527</v>
      </c>
      <c r="F474" s="7" t="s">
        <v>5060</v>
      </c>
      <c r="G474" s="7" t="s">
        <v>5061</v>
      </c>
      <c r="H474" s="8">
        <v>2020</v>
      </c>
      <c r="I474" s="8" t="s">
        <v>2522</v>
      </c>
      <c r="J474" s="7" t="s">
        <v>2523</v>
      </c>
      <c r="K474" s="7" t="s">
        <v>4045</v>
      </c>
      <c r="L474" s="8" t="s">
        <v>2536</v>
      </c>
      <c r="O474" s="7" t="s">
        <v>2634</v>
      </c>
      <c r="P474" s="7">
        <v>2020</v>
      </c>
      <c r="Q474" s="7">
        <v>97</v>
      </c>
      <c r="R474" s="7">
        <v>5</v>
      </c>
      <c r="S474" s="7">
        <v>441</v>
      </c>
      <c r="T474" s="7">
        <v>454</v>
      </c>
      <c r="U474" s="7" t="str">
        <f>HYPERLINK("http://dx.doi.org/10.1007/s11230-020-09926-4","http://dx.doi.org/10.1007/s11230-020-09926-4")</f>
        <v>http://dx.doi.org/10.1007/s11230-020-09926-4</v>
      </c>
      <c r="V474" s="7" t="s">
        <v>2528</v>
      </c>
      <c r="W474" s="7" t="s">
        <v>2529</v>
      </c>
    </row>
    <row r="475" spans="1:23" ht="20" customHeight="1" x14ac:dyDescent="0.15">
      <c r="A475" s="7">
        <v>472</v>
      </c>
      <c r="B475" s="7">
        <v>1982</v>
      </c>
      <c r="C475" s="7" t="s">
        <v>5062</v>
      </c>
      <c r="D475" s="7" t="s">
        <v>5063</v>
      </c>
      <c r="E475" s="7" t="s">
        <v>5064</v>
      </c>
      <c r="F475" s="7" t="s">
        <v>5065</v>
      </c>
      <c r="G475" s="7" t="s">
        <v>5066</v>
      </c>
      <c r="H475" s="8">
        <v>2020</v>
      </c>
      <c r="I475" s="8" t="s">
        <v>2522</v>
      </c>
      <c r="J475" s="7" t="s">
        <v>2523</v>
      </c>
      <c r="K475" s="7" t="s">
        <v>2535</v>
      </c>
      <c r="L475" s="8" t="s">
        <v>2536</v>
      </c>
      <c r="M475" s="8">
        <v>2</v>
      </c>
      <c r="N475" s="7" t="s">
        <v>2830</v>
      </c>
      <c r="O475" s="7" t="s">
        <v>5067</v>
      </c>
      <c r="P475" s="7">
        <v>2020</v>
      </c>
      <c r="Q475" s="7">
        <v>54</v>
      </c>
      <c r="R475" s="7">
        <v>8</v>
      </c>
      <c r="S475" s="7">
        <v>1012</v>
      </c>
      <c r="T475" s="7">
        <v>1017</v>
      </c>
      <c r="U475" s="7" t="str">
        <f>HYPERLINK("http://dx.doi.org/10.18805/ijar.B-3856","http://dx.doi.org/10.18805/ijar.B-3856")</f>
        <v>http://dx.doi.org/10.18805/ijar.B-3856</v>
      </c>
      <c r="V475" s="7" t="s">
        <v>2528</v>
      </c>
      <c r="W475" s="7" t="s">
        <v>2529</v>
      </c>
    </row>
    <row r="476" spans="1:23" ht="20" customHeight="1" x14ac:dyDescent="0.15">
      <c r="A476" s="7">
        <v>473</v>
      </c>
      <c r="B476" s="7">
        <v>1985</v>
      </c>
      <c r="C476" s="7" t="s">
        <v>5068</v>
      </c>
      <c r="D476" s="7" t="s">
        <v>5069</v>
      </c>
      <c r="E476" s="7" t="s">
        <v>2527</v>
      </c>
      <c r="F476" s="7" t="s">
        <v>5070</v>
      </c>
      <c r="G476" s="7" t="s">
        <v>5071</v>
      </c>
      <c r="H476" s="8">
        <v>2020</v>
      </c>
      <c r="I476" s="8" t="s">
        <v>2522</v>
      </c>
      <c r="J476" s="7" t="s">
        <v>2523</v>
      </c>
      <c r="K476" s="7" t="s">
        <v>4045</v>
      </c>
      <c r="L476" s="8" t="s">
        <v>2536</v>
      </c>
      <c r="M476" s="8">
        <v>2</v>
      </c>
      <c r="N476" s="7" t="s">
        <v>2807</v>
      </c>
      <c r="O476" s="7" t="s">
        <v>2634</v>
      </c>
      <c r="P476" s="7">
        <v>2020</v>
      </c>
      <c r="Q476" s="7">
        <v>97</v>
      </c>
      <c r="R476" s="7">
        <v>5</v>
      </c>
      <c r="S476" s="7">
        <v>491</v>
      </c>
      <c r="T476" s="7">
        <v>500</v>
      </c>
      <c r="U476" s="7" t="str">
        <f>HYPERLINK("http://dx.doi.org/10.1007/s11230-020-09924-6","http://dx.doi.org/10.1007/s11230-020-09924-6")</f>
        <v>http://dx.doi.org/10.1007/s11230-020-09924-6</v>
      </c>
      <c r="V476" s="7" t="s">
        <v>2528</v>
      </c>
      <c r="W476" s="7" t="s">
        <v>2529</v>
      </c>
    </row>
    <row r="477" spans="1:23" ht="20" customHeight="1" x14ac:dyDescent="0.15">
      <c r="A477" s="7">
        <v>474</v>
      </c>
      <c r="B477" s="7">
        <v>1987</v>
      </c>
      <c r="C477" s="7" t="s">
        <v>5072</v>
      </c>
      <c r="D477" s="7" t="s">
        <v>5073</v>
      </c>
      <c r="E477" s="7" t="s">
        <v>5074</v>
      </c>
      <c r="F477" s="7" t="s">
        <v>5075</v>
      </c>
      <c r="G477" s="7" t="s">
        <v>5076</v>
      </c>
      <c r="H477" s="8">
        <v>2020</v>
      </c>
      <c r="I477" s="8" t="s">
        <v>2522</v>
      </c>
      <c r="J477" s="7" t="s">
        <v>2523</v>
      </c>
      <c r="K477" s="7" t="s">
        <v>3271</v>
      </c>
      <c r="L477" s="8" t="s">
        <v>2536</v>
      </c>
      <c r="M477" s="8">
        <v>2</v>
      </c>
      <c r="N477" s="7" t="s">
        <v>2836</v>
      </c>
      <c r="O477" s="7" t="s">
        <v>4762</v>
      </c>
      <c r="P477" s="7">
        <v>2020</v>
      </c>
      <c r="Q477" s="7">
        <v>16</v>
      </c>
      <c r="R477" s="7">
        <v>5</v>
      </c>
      <c r="S477" s="7">
        <v>380</v>
      </c>
      <c r="T477" s="7">
        <v>389</v>
      </c>
      <c r="U477" s="7" t="str">
        <f>HYPERLINK("http://dx.doi.org/10.1080/17451000.2020.1758947","http://dx.doi.org/10.1080/17451000.2020.1758947")</f>
        <v>http://dx.doi.org/10.1080/17451000.2020.1758947</v>
      </c>
      <c r="V477" s="7" t="s">
        <v>2528</v>
      </c>
      <c r="W477" s="7" t="s">
        <v>2529</v>
      </c>
    </row>
    <row r="478" spans="1:23" ht="20" customHeight="1" x14ac:dyDescent="0.15">
      <c r="A478" s="7">
        <v>475</v>
      </c>
      <c r="B478" s="7">
        <v>1991</v>
      </c>
      <c r="C478" s="7" t="s">
        <v>5077</v>
      </c>
      <c r="D478" s="7" t="s">
        <v>5078</v>
      </c>
      <c r="E478" s="7" t="s">
        <v>5079</v>
      </c>
      <c r="F478" s="7" t="s">
        <v>5080</v>
      </c>
      <c r="G478" s="7" t="s">
        <v>5081</v>
      </c>
      <c r="H478" s="8">
        <v>2020</v>
      </c>
      <c r="I478" s="8" t="s">
        <v>2758</v>
      </c>
      <c r="J478" s="7" t="s">
        <v>2523</v>
      </c>
      <c r="O478" s="7" t="s">
        <v>5082</v>
      </c>
      <c r="P478" s="7">
        <v>2020</v>
      </c>
      <c r="Q478" s="7">
        <v>52</v>
      </c>
      <c r="R478" s="7">
        <v>6</v>
      </c>
      <c r="S478" s="7">
        <v>3893</v>
      </c>
      <c r="T478" s="7">
        <v>3897</v>
      </c>
      <c r="U478" s="7" t="str">
        <f>HYPERLINK("http://dx.doi.org/10.1007/s11250-020-02333-3","http://dx.doi.org/10.1007/s11250-020-02333-3")</f>
        <v>http://dx.doi.org/10.1007/s11250-020-02333-3</v>
      </c>
      <c r="V478" s="7" t="s">
        <v>2528</v>
      </c>
      <c r="W478" s="7" t="s">
        <v>2529</v>
      </c>
    </row>
    <row r="479" spans="1:23" ht="20" customHeight="1" x14ac:dyDescent="0.15">
      <c r="A479" s="7">
        <v>476</v>
      </c>
      <c r="B479" s="7">
        <v>1992</v>
      </c>
      <c r="C479" s="7" t="s">
        <v>5083</v>
      </c>
      <c r="D479" s="7" t="s">
        <v>5084</v>
      </c>
      <c r="E479" s="7" t="s">
        <v>2527</v>
      </c>
      <c r="F479" s="7" t="s">
        <v>5085</v>
      </c>
      <c r="G479" s="7" t="s">
        <v>5086</v>
      </c>
      <c r="H479" s="8">
        <v>2020</v>
      </c>
      <c r="I479" s="8" t="s">
        <v>2522</v>
      </c>
      <c r="J479" s="7" t="s">
        <v>2523</v>
      </c>
      <c r="K479" s="7" t="s">
        <v>4045</v>
      </c>
      <c r="L479" s="8" t="s">
        <v>2536</v>
      </c>
      <c r="M479" s="8">
        <v>1</v>
      </c>
      <c r="N479" s="7" t="s">
        <v>2621</v>
      </c>
      <c r="O479" s="7" t="s">
        <v>2634</v>
      </c>
      <c r="P479" s="7">
        <v>2020</v>
      </c>
      <c r="Q479" s="7">
        <v>97</v>
      </c>
      <c r="R479" s="7">
        <v>4</v>
      </c>
      <c r="S479" s="7">
        <v>335</v>
      </c>
      <c r="T479" s="7">
        <v>345</v>
      </c>
      <c r="U479" s="7" t="str">
        <f>HYPERLINK("http://dx.doi.org/10.1007/s11230-020-09920-w","http://dx.doi.org/10.1007/s11230-020-09920-w")</f>
        <v>http://dx.doi.org/10.1007/s11230-020-09920-w</v>
      </c>
      <c r="V479" s="7" t="s">
        <v>2528</v>
      </c>
      <c r="W479" s="7" t="s">
        <v>2529</v>
      </c>
    </row>
    <row r="480" spans="1:23" ht="20" customHeight="1" x14ac:dyDescent="0.15">
      <c r="A480" s="7">
        <v>477</v>
      </c>
      <c r="B480" s="7">
        <v>1994</v>
      </c>
      <c r="C480" s="7" t="s">
        <v>5087</v>
      </c>
      <c r="D480" s="7" t="s">
        <v>5088</v>
      </c>
      <c r="E480" s="7" t="s">
        <v>5089</v>
      </c>
      <c r="F480" s="7" t="s">
        <v>5090</v>
      </c>
      <c r="G480" s="7" t="s">
        <v>5091</v>
      </c>
      <c r="H480" s="8">
        <v>2020</v>
      </c>
      <c r="I480" s="8" t="s">
        <v>2522</v>
      </c>
      <c r="J480" s="7" t="s">
        <v>2523</v>
      </c>
      <c r="K480" s="7" t="s">
        <v>2708</v>
      </c>
      <c r="L480" s="8" t="s">
        <v>2536</v>
      </c>
      <c r="M480" s="8">
        <v>1</v>
      </c>
      <c r="N480" s="7" t="s">
        <v>3009</v>
      </c>
      <c r="O480" s="7" t="s">
        <v>2608</v>
      </c>
      <c r="P480" s="7">
        <v>2020</v>
      </c>
      <c r="Q480" s="7">
        <v>27</v>
      </c>
      <c r="R480" s="7" t="s">
        <v>2527</v>
      </c>
      <c r="S480" s="7" t="s">
        <v>2527</v>
      </c>
      <c r="T480" s="7" t="s">
        <v>2527</v>
      </c>
      <c r="U480" s="7" t="str">
        <f>HYPERLINK("http://dx.doi.org/10.1051/parasite/2020040","http://dx.doi.org/10.1051/parasite/2020040")</f>
        <v>http://dx.doi.org/10.1051/parasite/2020040</v>
      </c>
      <c r="V480" s="7" t="s">
        <v>2528</v>
      </c>
      <c r="W480" s="7" t="s">
        <v>2529</v>
      </c>
    </row>
    <row r="481" spans="1:23" ht="20" customHeight="1" x14ac:dyDescent="0.15">
      <c r="A481" s="7">
        <v>478</v>
      </c>
      <c r="B481" s="7">
        <v>1995</v>
      </c>
      <c r="C481" s="7" t="s">
        <v>5092</v>
      </c>
      <c r="D481" s="7" t="s">
        <v>5093</v>
      </c>
      <c r="E481" s="7" t="s">
        <v>5094</v>
      </c>
      <c r="F481" s="7" t="s">
        <v>5095</v>
      </c>
      <c r="G481" s="7" t="s">
        <v>5096</v>
      </c>
      <c r="H481" s="8">
        <v>2020</v>
      </c>
      <c r="I481" s="8" t="s">
        <v>2758</v>
      </c>
      <c r="J481" s="7" t="s">
        <v>2523</v>
      </c>
      <c r="O481" s="7" t="s">
        <v>5097</v>
      </c>
      <c r="P481" s="7">
        <v>2020</v>
      </c>
      <c r="Q481" s="7">
        <v>139</v>
      </c>
      <c r="R481" s="7">
        <v>3</v>
      </c>
      <c r="S481" s="7">
        <v>319</v>
      </c>
      <c r="T481" s="7">
        <v>326</v>
      </c>
      <c r="U481" s="7" t="str">
        <f>HYPERLINK("http://dx.doi.org/10.1007/s00435-020-00493-2","http://dx.doi.org/10.1007/s00435-020-00493-2")</f>
        <v>http://dx.doi.org/10.1007/s00435-020-00493-2</v>
      </c>
      <c r="V481" s="7" t="s">
        <v>2528</v>
      </c>
      <c r="W481" s="7" t="s">
        <v>2529</v>
      </c>
    </row>
    <row r="482" spans="1:23" ht="20" customHeight="1" x14ac:dyDescent="0.15">
      <c r="A482" s="7">
        <v>479</v>
      </c>
      <c r="B482" s="7">
        <v>1996</v>
      </c>
      <c r="C482" s="7" t="s">
        <v>5098</v>
      </c>
      <c r="D482" s="7" t="s">
        <v>5099</v>
      </c>
      <c r="E482" s="7" t="s">
        <v>2527</v>
      </c>
      <c r="F482" s="7" t="s">
        <v>5100</v>
      </c>
      <c r="G482" s="7" t="s">
        <v>5101</v>
      </c>
      <c r="H482" s="8">
        <v>2020</v>
      </c>
      <c r="I482" s="8" t="s">
        <v>2522</v>
      </c>
      <c r="J482" s="7" t="s">
        <v>2523</v>
      </c>
      <c r="K482" s="7" t="s">
        <v>4045</v>
      </c>
      <c r="L482" s="8" t="s">
        <v>2536</v>
      </c>
      <c r="M482" s="8">
        <v>1</v>
      </c>
      <c r="N482" s="7" t="s">
        <v>2621</v>
      </c>
      <c r="O482" s="7" t="s">
        <v>2634</v>
      </c>
      <c r="P482" s="7">
        <v>2020</v>
      </c>
      <c r="Q482" s="7">
        <v>97</v>
      </c>
      <c r="R482" s="7">
        <v>4</v>
      </c>
      <c r="S482" s="7">
        <v>321</v>
      </c>
      <c r="T482" s="7">
        <v>334</v>
      </c>
      <c r="U482" s="7" t="str">
        <f>HYPERLINK("http://dx.doi.org/10.1007/s11230-020-09919-3","http://dx.doi.org/10.1007/s11230-020-09919-3")</f>
        <v>http://dx.doi.org/10.1007/s11230-020-09919-3</v>
      </c>
      <c r="V482" s="7" t="s">
        <v>2528</v>
      </c>
      <c r="W482" s="7" t="s">
        <v>2529</v>
      </c>
    </row>
    <row r="483" spans="1:23" ht="20" customHeight="1" x14ac:dyDescent="0.15">
      <c r="A483" s="7">
        <v>480</v>
      </c>
      <c r="B483" s="7">
        <v>1997</v>
      </c>
      <c r="C483" s="7" t="s">
        <v>5102</v>
      </c>
      <c r="D483" s="7" t="s">
        <v>5103</v>
      </c>
      <c r="E483" s="7" t="s">
        <v>2527</v>
      </c>
      <c r="F483" s="7" t="s">
        <v>5104</v>
      </c>
      <c r="G483" s="7" t="s">
        <v>5105</v>
      </c>
      <c r="H483" s="8">
        <v>2020</v>
      </c>
      <c r="I483" s="8" t="s">
        <v>2522</v>
      </c>
      <c r="J483" s="7" t="s">
        <v>2523</v>
      </c>
      <c r="K483" s="7" t="s">
        <v>2535</v>
      </c>
      <c r="L483" s="8" t="s">
        <v>2536</v>
      </c>
      <c r="M483" s="8">
        <v>1</v>
      </c>
      <c r="N483" s="7" t="s">
        <v>2621</v>
      </c>
      <c r="O483" s="7" t="s">
        <v>2634</v>
      </c>
      <c r="P483" s="7">
        <v>2020</v>
      </c>
      <c r="Q483" s="7">
        <v>97</v>
      </c>
      <c r="R483" s="7">
        <v>4</v>
      </c>
      <c r="S483" s="7">
        <v>379</v>
      </c>
      <c r="T483" s="7">
        <v>387</v>
      </c>
      <c r="U483" s="7" t="str">
        <f>HYPERLINK("http://dx.doi.org/10.1007/s11230-020-09918-4","http://dx.doi.org/10.1007/s11230-020-09918-4")</f>
        <v>http://dx.doi.org/10.1007/s11230-020-09918-4</v>
      </c>
      <c r="V483" s="7" t="s">
        <v>2528</v>
      </c>
      <c r="W483" s="7" t="s">
        <v>2529</v>
      </c>
    </row>
    <row r="484" spans="1:23" ht="20" customHeight="1" x14ac:dyDescent="0.15">
      <c r="A484" s="7">
        <v>481</v>
      </c>
      <c r="B484" s="7">
        <v>1998</v>
      </c>
      <c r="C484" s="7" t="s">
        <v>5106</v>
      </c>
      <c r="D484" s="7" t="s">
        <v>5107</v>
      </c>
      <c r="E484" s="7" t="s">
        <v>5108</v>
      </c>
      <c r="F484" s="7" t="s">
        <v>5109</v>
      </c>
      <c r="G484" s="7" t="s">
        <v>5110</v>
      </c>
      <c r="H484" s="8">
        <v>2020</v>
      </c>
      <c r="I484" s="8" t="s">
        <v>2522</v>
      </c>
      <c r="J484" s="7" t="s">
        <v>2523</v>
      </c>
      <c r="K484" s="7" t="s">
        <v>4316</v>
      </c>
      <c r="L484" s="8" t="s">
        <v>2536</v>
      </c>
      <c r="M484" s="8">
        <v>4</v>
      </c>
      <c r="N484" s="7" t="s">
        <v>4276</v>
      </c>
      <c r="O484" s="7" t="s">
        <v>2664</v>
      </c>
      <c r="P484" s="7">
        <v>2020</v>
      </c>
      <c r="Q484" s="7">
        <v>76</v>
      </c>
      <c r="R484" s="7" t="s">
        <v>2527</v>
      </c>
      <c r="S484" s="7" t="s">
        <v>2527</v>
      </c>
      <c r="T484" s="7" t="s">
        <v>2527</v>
      </c>
      <c r="U484" s="7" t="str">
        <f>HYPERLINK("http://dx.doi.org/10.1016/j.parint.2019.102033","http://dx.doi.org/10.1016/j.parint.2019.102033")</f>
        <v>http://dx.doi.org/10.1016/j.parint.2019.102033</v>
      </c>
      <c r="V484" s="7" t="s">
        <v>2528</v>
      </c>
      <c r="W484" s="7" t="s">
        <v>2529</v>
      </c>
    </row>
    <row r="485" spans="1:23" ht="20" customHeight="1" x14ac:dyDescent="0.15">
      <c r="A485" s="7">
        <v>482</v>
      </c>
      <c r="B485" s="7">
        <v>1999</v>
      </c>
      <c r="C485" s="7" t="s">
        <v>5111</v>
      </c>
      <c r="D485" s="7" t="s">
        <v>5112</v>
      </c>
      <c r="E485" s="7" t="s">
        <v>5113</v>
      </c>
      <c r="F485" s="7" t="s">
        <v>5114</v>
      </c>
      <c r="G485" s="7" t="s">
        <v>5115</v>
      </c>
      <c r="H485" s="8">
        <v>2020</v>
      </c>
      <c r="I485" s="8" t="s">
        <v>2522</v>
      </c>
      <c r="J485" s="7" t="s">
        <v>2523</v>
      </c>
      <c r="K485" s="7" t="s">
        <v>4045</v>
      </c>
      <c r="L485" s="8" t="s">
        <v>2536</v>
      </c>
      <c r="M485" s="8">
        <v>2</v>
      </c>
      <c r="N485" s="7" t="s">
        <v>2633</v>
      </c>
      <c r="O485" s="7" t="s">
        <v>2671</v>
      </c>
      <c r="P485" s="7">
        <v>2020</v>
      </c>
      <c r="Q485" s="7">
        <v>106</v>
      </c>
      <c r="R485" s="7">
        <v>3</v>
      </c>
      <c r="S485" s="7">
        <v>411</v>
      </c>
      <c r="T485" s="7">
        <v>417</v>
      </c>
      <c r="U485" s="7" t="str">
        <f>HYPERLINK("http://dx.doi.org/10.1645/19-60","http://dx.doi.org/10.1645/19-60")</f>
        <v>http://dx.doi.org/10.1645/19-60</v>
      </c>
      <c r="V485" s="7" t="s">
        <v>2528</v>
      </c>
      <c r="W485" s="7" t="s">
        <v>2529</v>
      </c>
    </row>
    <row r="486" spans="1:23" ht="20" customHeight="1" x14ac:dyDescent="0.15">
      <c r="A486" s="7">
        <v>483</v>
      </c>
      <c r="B486" s="7">
        <v>2000</v>
      </c>
      <c r="C486" s="7" t="s">
        <v>5116</v>
      </c>
      <c r="D486" s="7" t="s">
        <v>5117</v>
      </c>
      <c r="E486" s="7" t="s">
        <v>5118</v>
      </c>
      <c r="F486" s="7" t="s">
        <v>5119</v>
      </c>
      <c r="G486" s="7" t="s">
        <v>5120</v>
      </c>
      <c r="H486" s="8">
        <v>2020</v>
      </c>
      <c r="I486" s="8" t="s">
        <v>2758</v>
      </c>
      <c r="J486" s="7" t="s">
        <v>2523</v>
      </c>
      <c r="O486" s="7" t="s">
        <v>2900</v>
      </c>
      <c r="P486" s="7">
        <v>2020</v>
      </c>
      <c r="Q486" s="7">
        <v>282</v>
      </c>
      <c r="R486" s="7" t="s">
        <v>2527</v>
      </c>
      <c r="S486" s="7" t="s">
        <v>2527</v>
      </c>
      <c r="T486" s="7" t="s">
        <v>2527</v>
      </c>
      <c r="U486" s="7" t="str">
        <f>HYPERLINK("http://dx.doi.org/10.1016/j.vetpar.2020.109135","http://dx.doi.org/10.1016/j.vetpar.2020.109135")</f>
        <v>http://dx.doi.org/10.1016/j.vetpar.2020.109135</v>
      </c>
      <c r="V486" s="7" t="s">
        <v>2528</v>
      </c>
      <c r="W486" s="7" t="s">
        <v>2529</v>
      </c>
    </row>
    <row r="487" spans="1:23" ht="20" customHeight="1" x14ac:dyDescent="0.15">
      <c r="A487" s="7">
        <v>484</v>
      </c>
      <c r="B487" s="7">
        <v>2001</v>
      </c>
      <c r="C487" s="7" t="s">
        <v>5121</v>
      </c>
      <c r="D487" s="7" t="s">
        <v>5122</v>
      </c>
      <c r="E487" s="7" t="s">
        <v>5123</v>
      </c>
      <c r="F487" s="7" t="s">
        <v>5124</v>
      </c>
      <c r="G487" s="7" t="s">
        <v>5125</v>
      </c>
      <c r="H487" s="8">
        <v>2020</v>
      </c>
      <c r="I487" s="8" t="s">
        <v>2522</v>
      </c>
      <c r="J487" s="7" t="s">
        <v>2523</v>
      </c>
      <c r="K487" s="7" t="s">
        <v>4045</v>
      </c>
      <c r="L487" s="8" t="s">
        <v>2536</v>
      </c>
      <c r="M487" s="8">
        <v>2</v>
      </c>
      <c r="N487" s="7" t="s">
        <v>2600</v>
      </c>
      <c r="O487" s="7" t="s">
        <v>2664</v>
      </c>
      <c r="P487" s="7">
        <v>2020</v>
      </c>
      <c r="Q487" s="7">
        <v>76</v>
      </c>
      <c r="R487" s="7" t="s">
        <v>2527</v>
      </c>
      <c r="S487" s="7" t="s">
        <v>2527</v>
      </c>
      <c r="T487" s="7" t="s">
        <v>2527</v>
      </c>
      <c r="U487" s="7" t="str">
        <f>HYPERLINK("http://dx.doi.org/10.1016/j.parint.2020.102074","http://dx.doi.org/10.1016/j.parint.2020.102074")</f>
        <v>http://dx.doi.org/10.1016/j.parint.2020.102074</v>
      </c>
      <c r="V487" s="7" t="s">
        <v>2528</v>
      </c>
      <c r="W487" s="7" t="s">
        <v>2529</v>
      </c>
    </row>
    <row r="488" spans="1:23" ht="20" customHeight="1" x14ac:dyDescent="0.15">
      <c r="A488" s="7">
        <v>485</v>
      </c>
      <c r="B488" s="7">
        <v>2002</v>
      </c>
      <c r="C488" s="7" t="s">
        <v>5126</v>
      </c>
      <c r="D488" s="7" t="s">
        <v>5127</v>
      </c>
      <c r="E488" s="7" t="s">
        <v>5128</v>
      </c>
      <c r="F488" s="7" t="s">
        <v>5129</v>
      </c>
      <c r="G488" s="7" t="s">
        <v>5130</v>
      </c>
      <c r="H488" s="8">
        <v>2020</v>
      </c>
      <c r="I488" s="8" t="s">
        <v>2522</v>
      </c>
      <c r="J488" s="7" t="s">
        <v>2523</v>
      </c>
      <c r="K488" s="7" t="s">
        <v>4045</v>
      </c>
      <c r="L488" s="8" t="s">
        <v>2536</v>
      </c>
      <c r="M488" s="8">
        <v>1</v>
      </c>
      <c r="N488" s="7" t="s">
        <v>2621</v>
      </c>
      <c r="O488" s="7" t="s">
        <v>2664</v>
      </c>
      <c r="P488" s="7">
        <v>2020</v>
      </c>
      <c r="Q488" s="7">
        <v>76</v>
      </c>
      <c r="R488" s="7" t="s">
        <v>2527</v>
      </c>
      <c r="S488" s="7" t="s">
        <v>2527</v>
      </c>
      <c r="T488" s="7" t="s">
        <v>2527</v>
      </c>
      <c r="U488" s="7" t="str">
        <f>HYPERLINK("http://dx.doi.org/10.1016/j.parint.2020.102102","http://dx.doi.org/10.1016/j.parint.2020.102102")</f>
        <v>http://dx.doi.org/10.1016/j.parint.2020.102102</v>
      </c>
      <c r="V488" s="7" t="s">
        <v>2528</v>
      </c>
      <c r="W488" s="7" t="s">
        <v>2529</v>
      </c>
    </row>
    <row r="489" spans="1:23" ht="20" customHeight="1" x14ac:dyDescent="0.15">
      <c r="A489" s="7">
        <v>486</v>
      </c>
      <c r="B489" s="7">
        <v>2003</v>
      </c>
      <c r="C489" s="7" t="s">
        <v>5131</v>
      </c>
      <c r="D489" s="7" t="s">
        <v>5132</v>
      </c>
      <c r="E489" s="7" t="s">
        <v>5133</v>
      </c>
      <c r="F489" s="7" t="s">
        <v>5134</v>
      </c>
      <c r="G489" s="7" t="s">
        <v>5135</v>
      </c>
      <c r="H489" s="8">
        <v>2020</v>
      </c>
      <c r="I489" s="8" t="s">
        <v>2758</v>
      </c>
      <c r="J489" s="7" t="s">
        <v>2523</v>
      </c>
      <c r="O489" s="7" t="s">
        <v>5136</v>
      </c>
      <c r="P489" s="7">
        <v>2020</v>
      </c>
      <c r="Q489" s="7">
        <v>11</v>
      </c>
      <c r="R489" s="7" t="s">
        <v>2527</v>
      </c>
      <c r="S489" s="7" t="s">
        <v>2527</v>
      </c>
      <c r="T489" s="7" t="s">
        <v>2527</v>
      </c>
      <c r="U489" s="7" t="str">
        <f>HYPERLINK("http://dx.doi.org/10.3389/fmicb.2020.00954","http://dx.doi.org/10.3389/fmicb.2020.00954")</f>
        <v>http://dx.doi.org/10.3389/fmicb.2020.00954</v>
      </c>
      <c r="V489" s="7" t="s">
        <v>2528</v>
      </c>
      <c r="W489" s="7" t="s">
        <v>2529</v>
      </c>
    </row>
    <row r="490" spans="1:23" ht="20" customHeight="1" x14ac:dyDescent="0.15">
      <c r="A490" s="7">
        <v>487</v>
      </c>
      <c r="B490" s="7">
        <v>2004</v>
      </c>
      <c r="C490" s="7" t="s">
        <v>5083</v>
      </c>
      <c r="D490" s="7" t="s">
        <v>5137</v>
      </c>
      <c r="E490" s="7" t="s">
        <v>5138</v>
      </c>
      <c r="F490" s="7" t="s">
        <v>5139</v>
      </c>
      <c r="G490" s="7" t="s">
        <v>5140</v>
      </c>
      <c r="H490" s="8">
        <v>2020</v>
      </c>
      <c r="I490" s="8" t="s">
        <v>2522</v>
      </c>
      <c r="J490" s="7" t="s">
        <v>2523</v>
      </c>
      <c r="K490" s="7" t="s">
        <v>4543</v>
      </c>
      <c r="L490" s="8">
        <v>1</v>
      </c>
      <c r="M490" s="8" t="s">
        <v>2621</v>
      </c>
      <c r="O490" s="7" t="s">
        <v>2888</v>
      </c>
      <c r="P490" s="7">
        <v>2020</v>
      </c>
      <c r="Q490" s="7">
        <v>67</v>
      </c>
      <c r="R490" s="7" t="s">
        <v>2527</v>
      </c>
      <c r="S490" s="7" t="s">
        <v>2527</v>
      </c>
      <c r="T490" s="7" t="s">
        <v>2527</v>
      </c>
      <c r="U490" s="7" t="str">
        <f>HYPERLINK("http://dx.doi.org/10.14411/fp.2020.013","http://dx.doi.org/10.14411/fp.2020.013")</f>
        <v>http://dx.doi.org/10.14411/fp.2020.013</v>
      </c>
      <c r="V490" s="7" t="s">
        <v>2528</v>
      </c>
      <c r="W490" s="7" t="s">
        <v>2529</v>
      </c>
    </row>
    <row r="491" spans="1:23" ht="20" customHeight="1" x14ac:dyDescent="0.15">
      <c r="A491" s="7">
        <v>488</v>
      </c>
      <c r="B491" s="7">
        <v>2006</v>
      </c>
      <c r="C491" s="7" t="s">
        <v>3146</v>
      </c>
      <c r="D491" s="7" t="s">
        <v>5141</v>
      </c>
      <c r="E491" s="7" t="s">
        <v>5142</v>
      </c>
      <c r="F491" s="7" t="s">
        <v>5143</v>
      </c>
      <c r="G491" s="7" t="s">
        <v>5144</v>
      </c>
      <c r="H491" s="8">
        <v>2020</v>
      </c>
      <c r="I491" s="8" t="s">
        <v>2758</v>
      </c>
      <c r="J491" s="7" t="s">
        <v>2523</v>
      </c>
      <c r="O491" s="7" t="s">
        <v>4015</v>
      </c>
      <c r="P491" s="7">
        <v>2020</v>
      </c>
      <c r="Q491" s="7">
        <v>286</v>
      </c>
      <c r="R491" s="7" t="s">
        <v>2527</v>
      </c>
      <c r="S491" s="7">
        <v>100</v>
      </c>
      <c r="T491" s="7">
        <v>107</v>
      </c>
      <c r="U491" s="7" t="str">
        <f>HYPERLINK("http://dx.doi.org/10.1016/j.jcz.2020.04.004","http://dx.doi.org/10.1016/j.jcz.2020.04.004")</f>
        <v>http://dx.doi.org/10.1016/j.jcz.2020.04.004</v>
      </c>
      <c r="V491" s="7" t="s">
        <v>2528</v>
      </c>
      <c r="W491" s="7" t="s">
        <v>2529</v>
      </c>
    </row>
    <row r="492" spans="1:23" ht="20" customHeight="1" x14ac:dyDescent="0.15">
      <c r="A492" s="7">
        <v>489</v>
      </c>
      <c r="B492" s="7">
        <v>2007</v>
      </c>
      <c r="C492" s="7" t="s">
        <v>5145</v>
      </c>
      <c r="D492" s="7" t="s">
        <v>5146</v>
      </c>
      <c r="E492" s="7" t="s">
        <v>5147</v>
      </c>
      <c r="F492" s="7" t="s">
        <v>5148</v>
      </c>
      <c r="G492" s="7" t="s">
        <v>5149</v>
      </c>
      <c r="H492" s="8">
        <v>2020</v>
      </c>
      <c r="I492" s="8" t="s">
        <v>2758</v>
      </c>
      <c r="J492" s="7" t="s">
        <v>2523</v>
      </c>
      <c r="O492" s="7" t="s">
        <v>5150</v>
      </c>
      <c r="P492" s="7">
        <v>2020</v>
      </c>
      <c r="Q492" s="7">
        <v>51</v>
      </c>
      <c r="R492" s="7">
        <v>3</v>
      </c>
      <c r="S492" s="7">
        <v>297</v>
      </c>
      <c r="T492" s="7">
        <v>311</v>
      </c>
      <c r="U492" s="7" t="s">
        <v>2527</v>
      </c>
      <c r="V492" s="7" t="s">
        <v>2528</v>
      </c>
      <c r="W492" s="7" t="s">
        <v>2529</v>
      </c>
    </row>
    <row r="493" spans="1:23" ht="20" customHeight="1" x14ac:dyDescent="0.15">
      <c r="A493" s="7">
        <v>490</v>
      </c>
      <c r="B493" s="7">
        <v>2011</v>
      </c>
      <c r="C493" s="7" t="s">
        <v>5151</v>
      </c>
      <c r="D493" s="7" t="s">
        <v>5152</v>
      </c>
      <c r="E493" s="7" t="s">
        <v>5153</v>
      </c>
      <c r="F493" s="7" t="s">
        <v>5154</v>
      </c>
      <c r="G493" s="7" t="s">
        <v>5155</v>
      </c>
      <c r="H493" s="8">
        <v>2020</v>
      </c>
      <c r="I493" s="8" t="s">
        <v>2522</v>
      </c>
      <c r="J493" s="7" t="s">
        <v>2523</v>
      </c>
      <c r="K493" s="7" t="s">
        <v>4045</v>
      </c>
      <c r="L493" s="8" t="s">
        <v>2536</v>
      </c>
      <c r="M493" s="8">
        <v>1</v>
      </c>
      <c r="N493" s="7" t="s">
        <v>2621</v>
      </c>
      <c r="O493" s="7" t="s">
        <v>2559</v>
      </c>
      <c r="P493" s="7">
        <v>2020</v>
      </c>
      <c r="Q493" s="7">
        <v>119</v>
      </c>
      <c r="R493" s="7">
        <v>6</v>
      </c>
      <c r="S493" s="7">
        <v>1785</v>
      </c>
      <c r="T493" s="7">
        <v>1793</v>
      </c>
      <c r="U493" s="7" t="str">
        <f>HYPERLINK("http://dx.doi.org/10.1007/s00436-020-06682-8","http://dx.doi.org/10.1007/s00436-020-06682-8")</f>
        <v>http://dx.doi.org/10.1007/s00436-020-06682-8</v>
      </c>
      <c r="V493" s="7" t="s">
        <v>2528</v>
      </c>
      <c r="W493" s="7" t="s">
        <v>2529</v>
      </c>
    </row>
    <row r="494" spans="1:23" ht="20" customHeight="1" x14ac:dyDescent="0.15">
      <c r="A494" s="7">
        <v>491</v>
      </c>
      <c r="B494" s="7">
        <v>2012</v>
      </c>
      <c r="C494" s="7" t="s">
        <v>5156</v>
      </c>
      <c r="D494" s="7" t="s">
        <v>5157</v>
      </c>
      <c r="E494" s="7" t="s">
        <v>5158</v>
      </c>
      <c r="F494" s="7" t="s">
        <v>5159</v>
      </c>
      <c r="G494" s="7" t="s">
        <v>5160</v>
      </c>
      <c r="H494" s="8">
        <v>2020</v>
      </c>
      <c r="I494" s="8" t="s">
        <v>2522</v>
      </c>
      <c r="J494" s="7" t="s">
        <v>2523</v>
      </c>
      <c r="K494" s="7" t="s">
        <v>2535</v>
      </c>
      <c r="L494" s="8" t="s">
        <v>2536</v>
      </c>
      <c r="M494" s="8">
        <v>2</v>
      </c>
      <c r="N494" s="7" t="s">
        <v>2807</v>
      </c>
      <c r="O494" s="7" t="s">
        <v>4896</v>
      </c>
      <c r="P494" s="7">
        <v>2020</v>
      </c>
      <c r="Q494" s="7" t="s">
        <v>2527</v>
      </c>
      <c r="R494" s="7">
        <v>925</v>
      </c>
      <c r="S494" s="7">
        <v>141</v>
      </c>
      <c r="T494" s="7">
        <v>161</v>
      </c>
      <c r="U494" s="7" t="str">
        <f>HYPERLINK("http://dx.doi.org/10.3897/zookeys.925.49503","http://dx.doi.org/10.3897/zookeys.925.49503")</f>
        <v>http://dx.doi.org/10.3897/zookeys.925.49503</v>
      </c>
      <c r="V494" s="7" t="s">
        <v>2528</v>
      </c>
      <c r="W494" s="7" t="s">
        <v>2529</v>
      </c>
    </row>
    <row r="495" spans="1:23" ht="20" customHeight="1" x14ac:dyDescent="0.15">
      <c r="A495" s="7">
        <v>492</v>
      </c>
      <c r="B495" s="7">
        <v>2013</v>
      </c>
      <c r="C495" s="7" t="s">
        <v>5161</v>
      </c>
      <c r="D495" s="7" t="s">
        <v>5162</v>
      </c>
      <c r="E495" s="7" t="s">
        <v>2527</v>
      </c>
      <c r="F495" s="7" t="s">
        <v>5163</v>
      </c>
      <c r="G495" s="7" t="s">
        <v>5164</v>
      </c>
      <c r="H495" s="8">
        <v>2020</v>
      </c>
      <c r="I495" s="8" t="s">
        <v>2522</v>
      </c>
      <c r="J495" s="7" t="s">
        <v>2523</v>
      </c>
      <c r="K495" s="7" t="s">
        <v>4045</v>
      </c>
      <c r="L495" s="8" t="s">
        <v>2536</v>
      </c>
      <c r="M495" s="8">
        <v>2</v>
      </c>
      <c r="N495" s="7" t="s">
        <v>3770</v>
      </c>
      <c r="O495" s="7" t="s">
        <v>3828</v>
      </c>
      <c r="P495" s="7">
        <v>2020</v>
      </c>
      <c r="Q495" s="7">
        <v>32</v>
      </c>
      <c r="R495" s="7">
        <v>3</v>
      </c>
      <c r="S495" s="7">
        <v>2243</v>
      </c>
      <c r="T495" s="7">
        <v>2253</v>
      </c>
      <c r="U495" s="7" t="s">
        <v>2527</v>
      </c>
      <c r="V495" s="7" t="s">
        <v>2528</v>
      </c>
      <c r="W495" s="7" t="s">
        <v>2529</v>
      </c>
    </row>
    <row r="496" spans="1:23" ht="20" customHeight="1" x14ac:dyDescent="0.15">
      <c r="A496" s="7">
        <v>493</v>
      </c>
      <c r="B496" s="7">
        <v>2016</v>
      </c>
      <c r="C496" s="7" t="s">
        <v>5165</v>
      </c>
      <c r="D496" s="7" t="s">
        <v>5166</v>
      </c>
      <c r="E496" s="7" t="s">
        <v>5167</v>
      </c>
      <c r="F496" s="7" t="s">
        <v>5168</v>
      </c>
      <c r="G496" s="7" t="s">
        <v>5169</v>
      </c>
      <c r="H496" s="8">
        <v>2020</v>
      </c>
      <c r="I496" s="8" t="s">
        <v>2522</v>
      </c>
      <c r="J496" s="7" t="s">
        <v>2523</v>
      </c>
      <c r="K496" s="7" t="s">
        <v>4045</v>
      </c>
      <c r="L496" s="8" t="s">
        <v>2536</v>
      </c>
      <c r="M496" s="8">
        <v>3</v>
      </c>
      <c r="N496" s="7" t="s">
        <v>2709</v>
      </c>
      <c r="O496" s="7" t="s">
        <v>2664</v>
      </c>
      <c r="P496" s="7">
        <v>2020</v>
      </c>
      <c r="Q496" s="7">
        <v>75</v>
      </c>
      <c r="R496" s="7" t="s">
        <v>2527</v>
      </c>
      <c r="S496" s="7" t="s">
        <v>2527</v>
      </c>
      <c r="T496" s="7" t="s">
        <v>2527</v>
      </c>
      <c r="U496" s="7" t="str">
        <f>HYPERLINK("http://dx.doi.org/10.1016/j.parint.2019.102023","http://dx.doi.org/10.1016/j.parint.2019.102023")</f>
        <v>http://dx.doi.org/10.1016/j.parint.2019.102023</v>
      </c>
      <c r="V496" s="7" t="s">
        <v>2528</v>
      </c>
      <c r="W496" s="7" t="s">
        <v>2529</v>
      </c>
    </row>
    <row r="497" spans="1:23" ht="20" customHeight="1" x14ac:dyDescent="0.15">
      <c r="A497" s="7">
        <v>494</v>
      </c>
      <c r="B497" s="7">
        <v>2017</v>
      </c>
      <c r="C497" s="7" t="s">
        <v>5170</v>
      </c>
      <c r="D497" s="7" t="s">
        <v>5171</v>
      </c>
      <c r="E497" s="7" t="s">
        <v>5172</v>
      </c>
      <c r="F497" s="7" t="s">
        <v>5173</v>
      </c>
      <c r="G497" s="7" t="s">
        <v>5174</v>
      </c>
      <c r="H497" s="8">
        <v>2020</v>
      </c>
      <c r="I497" s="8" t="s">
        <v>2522</v>
      </c>
      <c r="J497" s="7" t="s">
        <v>2523</v>
      </c>
      <c r="K497" s="7" t="s">
        <v>3118</v>
      </c>
      <c r="L497" s="8" t="s">
        <v>2536</v>
      </c>
      <c r="M497" s="8">
        <v>1</v>
      </c>
      <c r="N497" s="7" t="s">
        <v>2582</v>
      </c>
      <c r="O497" s="7" t="s">
        <v>2601</v>
      </c>
      <c r="P497" s="7">
        <v>2020</v>
      </c>
      <c r="Q497" s="7">
        <v>20</v>
      </c>
      <c r="R497" s="7" t="s">
        <v>2527</v>
      </c>
      <c r="S497" s="7" t="s">
        <v>2527</v>
      </c>
      <c r="T497" s="7" t="s">
        <v>2527</v>
      </c>
      <c r="U497" s="7" t="str">
        <f>HYPERLINK("http://dx.doi.org/10.1016/j.vprsr.2020.100390","http://dx.doi.org/10.1016/j.vprsr.2020.100390")</f>
        <v>http://dx.doi.org/10.1016/j.vprsr.2020.100390</v>
      </c>
      <c r="V497" s="7" t="s">
        <v>2528</v>
      </c>
      <c r="W497" s="7" t="s">
        <v>2529</v>
      </c>
    </row>
    <row r="498" spans="1:23" ht="20" customHeight="1" x14ac:dyDescent="0.15">
      <c r="A498" s="7">
        <v>495</v>
      </c>
      <c r="B498" s="7">
        <v>2018</v>
      </c>
      <c r="C498" s="7" t="s">
        <v>5175</v>
      </c>
      <c r="D498" s="7" t="s">
        <v>5176</v>
      </c>
      <c r="E498" s="7" t="s">
        <v>5177</v>
      </c>
      <c r="F498" s="7" t="s">
        <v>5178</v>
      </c>
      <c r="G498" s="7" t="s">
        <v>5179</v>
      </c>
      <c r="H498" s="8">
        <v>2020</v>
      </c>
      <c r="I498" s="8" t="s">
        <v>2522</v>
      </c>
      <c r="J498" s="7" t="s">
        <v>2523</v>
      </c>
      <c r="K498" s="7" t="s">
        <v>3271</v>
      </c>
      <c r="L498" s="8" t="s">
        <v>2551</v>
      </c>
      <c r="N498" s="7" t="s">
        <v>2551</v>
      </c>
      <c r="O498" s="7" t="s">
        <v>2583</v>
      </c>
      <c r="P498" s="7">
        <v>2020</v>
      </c>
      <c r="Q498" s="7">
        <v>147</v>
      </c>
      <c r="R498" s="7">
        <v>5</v>
      </c>
      <c r="S498" s="7">
        <v>566</v>
      </c>
      <c r="T498" s="7">
        <v>576</v>
      </c>
      <c r="U498" s="7" t="str">
        <f>HYPERLINK("http://dx.doi.org/10.1017/S0031182020000128","http://dx.doi.org/10.1017/S0031182020000128")</f>
        <v>http://dx.doi.org/10.1017/S0031182020000128</v>
      </c>
      <c r="V498" s="7" t="s">
        <v>2528</v>
      </c>
      <c r="W498" s="7" t="s">
        <v>2529</v>
      </c>
    </row>
    <row r="499" spans="1:23" ht="20" customHeight="1" x14ac:dyDescent="0.15">
      <c r="A499" s="7">
        <v>496</v>
      </c>
      <c r="B499" s="7">
        <v>2021</v>
      </c>
      <c r="C499" s="7" t="s">
        <v>5180</v>
      </c>
      <c r="D499" s="7" t="s">
        <v>5181</v>
      </c>
      <c r="E499" s="7" t="s">
        <v>5182</v>
      </c>
      <c r="F499" s="7" t="s">
        <v>5183</v>
      </c>
      <c r="G499" s="7" t="s">
        <v>5184</v>
      </c>
      <c r="H499" s="8">
        <v>2020</v>
      </c>
      <c r="I499" s="8" t="s">
        <v>2522</v>
      </c>
      <c r="J499" s="7" t="s">
        <v>2523</v>
      </c>
      <c r="K499" s="7" t="s">
        <v>3271</v>
      </c>
      <c r="L499" s="8" t="s">
        <v>2536</v>
      </c>
      <c r="M499" s="8">
        <v>1</v>
      </c>
      <c r="N499" s="7" t="s">
        <v>2621</v>
      </c>
      <c r="O499" s="7" t="s">
        <v>2622</v>
      </c>
      <c r="P499" s="7">
        <v>2020</v>
      </c>
      <c r="Q499" s="7">
        <v>57</v>
      </c>
      <c r="R499" s="7">
        <v>1</v>
      </c>
      <c r="S499" s="7">
        <v>71</v>
      </c>
      <c r="T499" s="7">
        <v>77</v>
      </c>
      <c r="U499" s="7" t="str">
        <f>HYPERLINK("http://dx.doi.org/10.2478/helm-2020-0006","http://dx.doi.org/10.2478/helm-2020-0006")</f>
        <v>http://dx.doi.org/10.2478/helm-2020-0006</v>
      </c>
      <c r="V499" s="7" t="s">
        <v>2528</v>
      </c>
      <c r="W499" s="7" t="s">
        <v>2529</v>
      </c>
    </row>
    <row r="500" spans="1:23" ht="20" customHeight="1" x14ac:dyDescent="0.15">
      <c r="A500" s="7">
        <v>497</v>
      </c>
      <c r="B500" s="7">
        <v>2023</v>
      </c>
      <c r="C500" s="7" t="s">
        <v>5185</v>
      </c>
      <c r="D500" s="7" t="s">
        <v>5186</v>
      </c>
      <c r="E500" s="7" t="s">
        <v>5187</v>
      </c>
      <c r="F500" s="7" t="s">
        <v>5188</v>
      </c>
      <c r="G500" s="7" t="s">
        <v>5189</v>
      </c>
      <c r="H500" s="8">
        <v>2020</v>
      </c>
      <c r="I500" s="8" t="s">
        <v>2522</v>
      </c>
      <c r="J500" s="7" t="s">
        <v>2523</v>
      </c>
      <c r="K500" s="7" t="s">
        <v>3271</v>
      </c>
      <c r="L500" s="8" t="s">
        <v>4828</v>
      </c>
      <c r="M500" s="8">
        <v>5</v>
      </c>
      <c r="N500" s="7" t="s">
        <v>4957</v>
      </c>
      <c r="O500" s="7" t="s">
        <v>3201</v>
      </c>
      <c r="P500" s="7">
        <v>2020</v>
      </c>
      <c r="Q500" s="7">
        <v>78</v>
      </c>
      <c r="R500" s="7" t="s">
        <v>2527</v>
      </c>
      <c r="S500" s="7" t="s">
        <v>2527</v>
      </c>
      <c r="T500" s="7" t="s">
        <v>2527</v>
      </c>
      <c r="U500" s="7" t="str">
        <f>HYPERLINK("http://dx.doi.org/10.1016/j.meegid.2019.104125","http://dx.doi.org/10.1016/j.meegid.2019.104125")</f>
        <v>http://dx.doi.org/10.1016/j.meegid.2019.104125</v>
      </c>
      <c r="V500" s="7" t="s">
        <v>2528</v>
      </c>
      <c r="W500" s="7" t="s">
        <v>2529</v>
      </c>
    </row>
    <row r="501" spans="1:23" ht="20" customHeight="1" x14ac:dyDescent="0.15">
      <c r="A501" s="7">
        <v>498</v>
      </c>
      <c r="B501" s="7">
        <v>2024</v>
      </c>
      <c r="C501" s="7" t="s">
        <v>5190</v>
      </c>
      <c r="D501" s="7" t="s">
        <v>5191</v>
      </c>
      <c r="E501" s="7" t="s">
        <v>5192</v>
      </c>
      <c r="F501" s="7" t="s">
        <v>5193</v>
      </c>
      <c r="G501" s="7" t="s">
        <v>5194</v>
      </c>
      <c r="H501" s="8">
        <v>2020</v>
      </c>
      <c r="I501" s="8" t="s">
        <v>2522</v>
      </c>
      <c r="J501" s="7" t="s">
        <v>2523</v>
      </c>
      <c r="K501" s="7" t="s">
        <v>4316</v>
      </c>
      <c r="L501" s="8" t="s">
        <v>2536</v>
      </c>
      <c r="M501" s="8">
        <v>1</v>
      </c>
      <c r="N501" s="7" t="s">
        <v>2621</v>
      </c>
      <c r="O501" s="7" t="s">
        <v>3259</v>
      </c>
      <c r="P501" s="7">
        <v>2020</v>
      </c>
      <c r="Q501" s="7">
        <v>99</v>
      </c>
      <c r="R501" s="7">
        <v>3</v>
      </c>
      <c r="S501" s="7">
        <v>261</v>
      </c>
      <c r="T501" s="7">
        <v>274</v>
      </c>
      <c r="U501" s="7" t="str">
        <f>HYPERLINK("http://dx.doi.org/10.31857/S0044513420030125","http://dx.doi.org/10.31857/S0044513420030125")</f>
        <v>http://dx.doi.org/10.31857/S0044513420030125</v>
      </c>
      <c r="V501" s="7" t="s">
        <v>2528</v>
      </c>
      <c r="W501" s="7" t="s">
        <v>2529</v>
      </c>
    </row>
    <row r="502" spans="1:23" ht="20" customHeight="1" x14ac:dyDescent="0.15">
      <c r="A502" s="7">
        <v>499</v>
      </c>
      <c r="B502" s="7">
        <v>2025</v>
      </c>
      <c r="C502" s="7" t="s">
        <v>5195</v>
      </c>
      <c r="D502" s="7" t="s">
        <v>5196</v>
      </c>
      <c r="E502" s="7" t="s">
        <v>5197</v>
      </c>
      <c r="F502" s="7" t="s">
        <v>5198</v>
      </c>
      <c r="G502" s="7" t="s">
        <v>5199</v>
      </c>
      <c r="H502" s="8">
        <v>2020</v>
      </c>
      <c r="I502" s="8" t="s">
        <v>2522</v>
      </c>
      <c r="J502" s="7" t="s">
        <v>2523</v>
      </c>
      <c r="K502" s="7" t="s">
        <v>5200</v>
      </c>
      <c r="L502" s="8" t="s">
        <v>2536</v>
      </c>
      <c r="M502" s="8">
        <v>2</v>
      </c>
      <c r="N502" s="7" t="s">
        <v>2745</v>
      </c>
      <c r="O502" s="7" t="s">
        <v>5201</v>
      </c>
      <c r="P502" s="7">
        <v>2020</v>
      </c>
      <c r="Q502" s="7">
        <v>26</v>
      </c>
      <c r="R502" s="7">
        <v>2</v>
      </c>
      <c r="S502" s="7">
        <v>225</v>
      </c>
      <c r="T502" s="7">
        <v>230</v>
      </c>
      <c r="U502" s="7" t="str">
        <f>HYPERLINK("http://dx.doi.org/10.9775/kvfd.2019.22777","http://dx.doi.org/10.9775/kvfd.2019.22777")</f>
        <v>http://dx.doi.org/10.9775/kvfd.2019.22777</v>
      </c>
      <c r="V502" s="7" t="s">
        <v>2528</v>
      </c>
      <c r="W502" s="7" t="s">
        <v>2529</v>
      </c>
    </row>
    <row r="503" spans="1:23" ht="20" customHeight="1" x14ac:dyDescent="0.15">
      <c r="A503" s="7">
        <v>500</v>
      </c>
      <c r="B503" s="7">
        <v>2026</v>
      </c>
      <c r="C503" s="7" t="s">
        <v>5202</v>
      </c>
      <c r="D503" s="7" t="s">
        <v>5203</v>
      </c>
      <c r="E503" s="7" t="s">
        <v>5204</v>
      </c>
      <c r="F503" s="7" t="s">
        <v>5205</v>
      </c>
      <c r="G503" s="7" t="s">
        <v>5206</v>
      </c>
      <c r="H503" s="8">
        <v>2020</v>
      </c>
      <c r="I503" s="8" t="s">
        <v>2758</v>
      </c>
      <c r="J503" s="7" t="s">
        <v>2523</v>
      </c>
      <c r="O503" s="7" t="s">
        <v>3201</v>
      </c>
      <c r="P503" s="7">
        <v>2020</v>
      </c>
      <c r="Q503" s="7">
        <v>78</v>
      </c>
      <c r="R503" s="7" t="s">
        <v>2527</v>
      </c>
      <c r="S503" s="7" t="s">
        <v>2527</v>
      </c>
      <c r="T503" s="7" t="s">
        <v>2527</v>
      </c>
      <c r="U503" s="7" t="str">
        <f>HYPERLINK("http://dx.doi.org/10.1016/j.meegid.2019.104042","http://dx.doi.org/10.1016/j.meegid.2019.104042")</f>
        <v>http://dx.doi.org/10.1016/j.meegid.2019.104042</v>
      </c>
      <c r="V503" s="7" t="s">
        <v>2528</v>
      </c>
      <c r="W503" s="7" t="s">
        <v>2529</v>
      </c>
    </row>
    <row r="504" spans="1:23" ht="20" customHeight="1" x14ac:dyDescent="0.15">
      <c r="A504" s="7">
        <v>501</v>
      </c>
      <c r="B504" s="7">
        <v>2027</v>
      </c>
      <c r="C504" s="7" t="s">
        <v>5207</v>
      </c>
      <c r="D504" s="7" t="s">
        <v>5208</v>
      </c>
      <c r="E504" s="7" t="s">
        <v>5209</v>
      </c>
      <c r="F504" s="7" t="s">
        <v>5210</v>
      </c>
      <c r="G504" s="7" t="s">
        <v>5211</v>
      </c>
      <c r="H504" s="8">
        <v>2020</v>
      </c>
      <c r="I504" s="8" t="s">
        <v>2522</v>
      </c>
      <c r="J504" s="7" t="s">
        <v>2523</v>
      </c>
      <c r="K504" s="7" t="s">
        <v>4543</v>
      </c>
      <c r="L504" s="8" t="s">
        <v>2536</v>
      </c>
      <c r="M504" s="8">
        <v>4</v>
      </c>
      <c r="N504" s="7" t="s">
        <v>4209</v>
      </c>
      <c r="O504" s="7" t="s">
        <v>5050</v>
      </c>
      <c r="P504" s="7">
        <v>2020</v>
      </c>
      <c r="Q504" s="7">
        <v>50</v>
      </c>
      <c r="R504" s="7">
        <v>2</v>
      </c>
      <c r="S504" s="7" t="s">
        <v>2527</v>
      </c>
      <c r="T504" s="7" t="s">
        <v>2527</v>
      </c>
      <c r="U504" s="7" t="str">
        <f>HYPERLINK("http://dx.doi.org/10.1007/s12526-019-01029-8","http://dx.doi.org/10.1007/s12526-019-01029-8")</f>
        <v>http://dx.doi.org/10.1007/s12526-019-01029-8</v>
      </c>
      <c r="V504" s="7" t="s">
        <v>2528</v>
      </c>
      <c r="W504" s="7" t="s">
        <v>2529</v>
      </c>
    </row>
    <row r="505" spans="1:23" ht="20" customHeight="1" x14ac:dyDescent="0.15">
      <c r="A505" s="7">
        <v>502</v>
      </c>
      <c r="B505" s="7">
        <v>2028</v>
      </c>
      <c r="C505" s="7" t="s">
        <v>5212</v>
      </c>
      <c r="D505" s="7" t="s">
        <v>5213</v>
      </c>
      <c r="E505" s="7" t="s">
        <v>2527</v>
      </c>
      <c r="F505" s="7" t="s">
        <v>5214</v>
      </c>
      <c r="G505" s="7" t="s">
        <v>5215</v>
      </c>
      <c r="H505" s="8">
        <v>2020</v>
      </c>
      <c r="I505" s="8" t="s">
        <v>2522</v>
      </c>
      <c r="J505" s="7" t="s">
        <v>2523</v>
      </c>
      <c r="K505" s="7" t="s">
        <v>3271</v>
      </c>
      <c r="L505" s="8" t="s">
        <v>2536</v>
      </c>
      <c r="M505" s="8">
        <v>1</v>
      </c>
      <c r="N505" s="7" t="s">
        <v>2621</v>
      </c>
      <c r="O505" s="7" t="s">
        <v>2634</v>
      </c>
      <c r="P505" s="7">
        <v>2020</v>
      </c>
      <c r="Q505" s="7">
        <v>97</v>
      </c>
      <c r="R505" s="7">
        <v>2</v>
      </c>
      <c r="S505" s="7">
        <v>143</v>
      </c>
      <c r="T505" s="7">
        <v>156</v>
      </c>
      <c r="U505" s="7" t="str">
        <f>HYPERLINK("http://dx.doi.org/10.1007/s11230-020-09901-z","http://dx.doi.org/10.1007/s11230-020-09901-z")</f>
        <v>http://dx.doi.org/10.1007/s11230-020-09901-z</v>
      </c>
      <c r="V505" s="7" t="s">
        <v>2528</v>
      </c>
      <c r="W505" s="7" t="s">
        <v>2529</v>
      </c>
    </row>
    <row r="506" spans="1:23" ht="20" customHeight="1" x14ac:dyDescent="0.15">
      <c r="A506" s="7">
        <v>503</v>
      </c>
      <c r="B506" s="7">
        <v>2029</v>
      </c>
      <c r="C506" s="7" t="s">
        <v>5216</v>
      </c>
      <c r="D506" s="7" t="s">
        <v>5217</v>
      </c>
      <c r="E506" s="7" t="s">
        <v>5218</v>
      </c>
      <c r="F506" s="7" t="s">
        <v>5219</v>
      </c>
      <c r="G506" s="7" t="s">
        <v>5220</v>
      </c>
      <c r="H506" s="8">
        <v>2020</v>
      </c>
      <c r="I506" s="8" t="s">
        <v>2522</v>
      </c>
      <c r="J506" s="7" t="s">
        <v>2523</v>
      </c>
      <c r="K506" s="7" t="s">
        <v>3271</v>
      </c>
      <c r="L506" s="8" t="s">
        <v>4299</v>
      </c>
      <c r="M506" s="8">
        <v>16</v>
      </c>
      <c r="N506" s="7" t="s">
        <v>5221</v>
      </c>
      <c r="O506" s="7" t="s">
        <v>3763</v>
      </c>
      <c r="P506" s="7">
        <v>2020</v>
      </c>
      <c r="Q506" s="7">
        <v>13</v>
      </c>
      <c r="R506" s="7">
        <v>1</v>
      </c>
      <c r="S506" s="7" t="s">
        <v>2527</v>
      </c>
      <c r="T506" s="7" t="s">
        <v>2527</v>
      </c>
      <c r="U506" s="7" t="str">
        <f>HYPERLINK("http://dx.doi.org/10.1186/s13071-020-3940-7","http://dx.doi.org/10.1186/s13071-020-3940-7")</f>
        <v>http://dx.doi.org/10.1186/s13071-020-3940-7</v>
      </c>
      <c r="V506" s="7" t="s">
        <v>2528</v>
      </c>
      <c r="W506" s="7" t="s">
        <v>2529</v>
      </c>
    </row>
    <row r="507" spans="1:23" ht="20" customHeight="1" x14ac:dyDescent="0.15">
      <c r="A507" s="7">
        <v>504</v>
      </c>
      <c r="B507" s="7">
        <v>2030</v>
      </c>
      <c r="C507" s="7" t="s">
        <v>5222</v>
      </c>
      <c r="D507" s="7" t="s">
        <v>5223</v>
      </c>
      <c r="E507" s="7" t="s">
        <v>2527</v>
      </c>
      <c r="F507" s="7" t="s">
        <v>5224</v>
      </c>
      <c r="G507" s="7" t="s">
        <v>5225</v>
      </c>
      <c r="H507" s="8">
        <v>2020</v>
      </c>
      <c r="I507" s="8" t="s">
        <v>2522</v>
      </c>
      <c r="J507" s="7" t="s">
        <v>2523</v>
      </c>
      <c r="K507" s="7" t="s">
        <v>3271</v>
      </c>
      <c r="L507" s="8" t="s">
        <v>2551</v>
      </c>
      <c r="N507" s="7" t="s">
        <v>2551</v>
      </c>
      <c r="O507" s="7" t="s">
        <v>2824</v>
      </c>
      <c r="P507" s="7">
        <v>2020</v>
      </c>
      <c r="Q507" s="7">
        <v>10</v>
      </c>
      <c r="R507" s="7">
        <v>1</v>
      </c>
      <c r="S507" s="7" t="s">
        <v>2527</v>
      </c>
      <c r="T507" s="7" t="s">
        <v>2527</v>
      </c>
      <c r="U507" s="7" t="str">
        <f>HYPERLINK("http://dx.doi.org/10.1038/s41598-020-57736-x","http://dx.doi.org/10.1038/s41598-020-57736-x")</f>
        <v>http://dx.doi.org/10.1038/s41598-020-57736-x</v>
      </c>
      <c r="V507" s="7" t="s">
        <v>2528</v>
      </c>
      <c r="W507" s="7" t="s">
        <v>2529</v>
      </c>
    </row>
    <row r="508" spans="1:23" ht="20" customHeight="1" x14ac:dyDescent="0.15">
      <c r="A508" s="7">
        <v>505</v>
      </c>
      <c r="B508" s="7">
        <v>2031</v>
      </c>
      <c r="C508" s="7" t="s">
        <v>5226</v>
      </c>
      <c r="D508" s="7" t="s">
        <v>5227</v>
      </c>
      <c r="E508" s="7" t="s">
        <v>5228</v>
      </c>
      <c r="F508" s="7" t="s">
        <v>5229</v>
      </c>
      <c r="G508" s="7" t="s">
        <v>5230</v>
      </c>
      <c r="H508" s="8">
        <v>2020</v>
      </c>
      <c r="I508" s="8" t="s">
        <v>2758</v>
      </c>
      <c r="J508" s="7" t="s">
        <v>5231</v>
      </c>
      <c r="O508" s="7" t="s">
        <v>3947</v>
      </c>
      <c r="P508" s="7">
        <v>2020</v>
      </c>
      <c r="Q508" s="7">
        <v>51</v>
      </c>
      <c r="R508" s="7">
        <v>5</v>
      </c>
      <c r="S508" s="7">
        <v>1880</v>
      </c>
      <c r="T508" s="7">
        <v>1892</v>
      </c>
      <c r="U508" s="7" t="str">
        <f>HYPERLINK("http://dx.doi.org/10.1111/are.14538","http://dx.doi.org/10.1111/are.14538")</f>
        <v>http://dx.doi.org/10.1111/are.14538</v>
      </c>
      <c r="V508" s="7" t="s">
        <v>2528</v>
      </c>
      <c r="W508" s="7" t="s">
        <v>2529</v>
      </c>
    </row>
    <row r="509" spans="1:23" ht="20" customHeight="1" x14ac:dyDescent="0.15">
      <c r="A509" s="7">
        <v>506</v>
      </c>
      <c r="B509" s="7">
        <v>2032</v>
      </c>
      <c r="C509" s="7" t="s">
        <v>5232</v>
      </c>
      <c r="D509" s="7" t="s">
        <v>5233</v>
      </c>
      <c r="E509" s="7" t="s">
        <v>5234</v>
      </c>
      <c r="F509" s="7" t="s">
        <v>5235</v>
      </c>
      <c r="G509" s="7" t="s">
        <v>5236</v>
      </c>
      <c r="H509" s="8">
        <v>2020</v>
      </c>
      <c r="I509" s="8" t="s">
        <v>2522</v>
      </c>
      <c r="J509" s="7" t="s">
        <v>2523</v>
      </c>
      <c r="K509" s="7" t="s">
        <v>5237</v>
      </c>
      <c r="L509" s="8" t="s">
        <v>2536</v>
      </c>
      <c r="M509" s="8">
        <v>8</v>
      </c>
      <c r="N509" s="7" t="s">
        <v>5238</v>
      </c>
      <c r="O509" s="7" t="s">
        <v>2900</v>
      </c>
      <c r="P509" s="7">
        <v>2020</v>
      </c>
      <c r="Q509" s="7">
        <v>278</v>
      </c>
      <c r="R509" s="7" t="s">
        <v>2527</v>
      </c>
      <c r="S509" s="7" t="s">
        <v>2527</v>
      </c>
      <c r="T509" s="7" t="s">
        <v>2527</v>
      </c>
      <c r="U509" s="7" t="str">
        <f>HYPERLINK("http://dx.doi.org/10.1016/j.vetpar.2020.109035","http://dx.doi.org/10.1016/j.vetpar.2020.109035")</f>
        <v>http://dx.doi.org/10.1016/j.vetpar.2020.109035</v>
      </c>
      <c r="V509" s="7" t="s">
        <v>2528</v>
      </c>
      <c r="W509" s="7" t="s">
        <v>2529</v>
      </c>
    </row>
    <row r="510" spans="1:23" ht="20" customHeight="1" x14ac:dyDescent="0.15">
      <c r="A510" s="7">
        <v>507</v>
      </c>
      <c r="B510" s="7">
        <v>2033</v>
      </c>
      <c r="C510" s="7" t="s">
        <v>5239</v>
      </c>
      <c r="D510" s="7" t="s">
        <v>5240</v>
      </c>
      <c r="E510" s="7" t="s">
        <v>5241</v>
      </c>
      <c r="F510" s="7" t="s">
        <v>5242</v>
      </c>
      <c r="G510" s="7" t="s">
        <v>5243</v>
      </c>
      <c r="H510" s="8">
        <v>2020</v>
      </c>
      <c r="I510" s="8" t="s">
        <v>2758</v>
      </c>
      <c r="J510" s="7" t="s">
        <v>2523</v>
      </c>
      <c r="O510" s="7" t="s">
        <v>4527</v>
      </c>
      <c r="P510" s="7">
        <v>2020</v>
      </c>
      <c r="Q510" s="7">
        <v>62</v>
      </c>
      <c r="R510" s="7" t="s">
        <v>2527</v>
      </c>
      <c r="S510" s="7" t="s">
        <v>2527</v>
      </c>
      <c r="T510" s="7" t="s">
        <v>2527</v>
      </c>
      <c r="U510" s="7" t="str">
        <f>HYPERLINK("http://dx.doi.org/10.1016/j.tice.2019.101314","http://dx.doi.org/10.1016/j.tice.2019.101314")</f>
        <v>http://dx.doi.org/10.1016/j.tice.2019.101314</v>
      </c>
      <c r="V510" s="7" t="s">
        <v>2528</v>
      </c>
      <c r="W510" s="7" t="s">
        <v>2529</v>
      </c>
    </row>
    <row r="511" spans="1:23" ht="20" customHeight="1" x14ac:dyDescent="0.15">
      <c r="A511" s="7">
        <v>508</v>
      </c>
      <c r="B511" s="7">
        <v>2034</v>
      </c>
      <c r="C511" s="7" t="s">
        <v>5244</v>
      </c>
      <c r="D511" s="7" t="s">
        <v>5245</v>
      </c>
      <c r="E511" s="7" t="s">
        <v>5246</v>
      </c>
      <c r="F511" s="7" t="s">
        <v>5247</v>
      </c>
      <c r="G511" s="7" t="s">
        <v>5248</v>
      </c>
      <c r="H511" s="8">
        <v>2020</v>
      </c>
      <c r="I511" s="8" t="s">
        <v>2522</v>
      </c>
      <c r="J511" s="7" t="s">
        <v>2523</v>
      </c>
      <c r="K511" s="7" t="s">
        <v>2708</v>
      </c>
      <c r="L511" s="8" t="s">
        <v>2536</v>
      </c>
      <c r="M511" s="8">
        <v>1</v>
      </c>
      <c r="N511" s="7" t="s">
        <v>3009</v>
      </c>
      <c r="O511" s="7" t="s">
        <v>2911</v>
      </c>
      <c r="P511" s="7">
        <v>2020</v>
      </c>
      <c r="Q511" s="7">
        <v>188</v>
      </c>
      <c r="R511" s="7">
        <v>2</v>
      </c>
      <c r="S511" s="7">
        <v>455</v>
      </c>
      <c r="T511" s="7">
        <v>472</v>
      </c>
      <c r="U511" s="7" t="s">
        <v>2527</v>
      </c>
      <c r="V511" s="7" t="s">
        <v>2528</v>
      </c>
      <c r="W511" s="7" t="s">
        <v>2529</v>
      </c>
    </row>
    <row r="512" spans="1:23" ht="20" customHeight="1" x14ac:dyDescent="0.15">
      <c r="A512" s="7">
        <v>509</v>
      </c>
      <c r="B512" s="7">
        <v>2035</v>
      </c>
      <c r="C512" s="7" t="s">
        <v>5249</v>
      </c>
      <c r="D512" s="7" t="s">
        <v>5250</v>
      </c>
      <c r="E512" s="7" t="s">
        <v>5251</v>
      </c>
      <c r="F512" s="7" t="s">
        <v>5252</v>
      </c>
      <c r="G512" s="7" t="s">
        <v>5253</v>
      </c>
      <c r="H512" s="8">
        <v>2020</v>
      </c>
      <c r="I512" s="8" t="s">
        <v>2522</v>
      </c>
      <c r="J512" s="7" t="s">
        <v>2523</v>
      </c>
      <c r="K512" s="7" t="s">
        <v>4316</v>
      </c>
      <c r="L512" s="8" t="s">
        <v>2536</v>
      </c>
      <c r="M512" s="8">
        <v>1</v>
      </c>
      <c r="N512" s="7" t="s">
        <v>2621</v>
      </c>
      <c r="O512" s="7" t="s">
        <v>2683</v>
      </c>
      <c r="P512" s="7">
        <v>2020</v>
      </c>
      <c r="Q512" s="7">
        <v>12</v>
      </c>
      <c r="R512" s="7">
        <v>2</v>
      </c>
      <c r="S512" s="7" t="s">
        <v>2527</v>
      </c>
      <c r="T512" s="7" t="s">
        <v>2527</v>
      </c>
      <c r="U512" s="7" t="str">
        <f>HYPERLINK("http://dx.doi.org/10.3390/d12020051","http://dx.doi.org/10.3390/d12020051")</f>
        <v>http://dx.doi.org/10.3390/d12020051</v>
      </c>
      <c r="V512" s="7" t="s">
        <v>2528</v>
      </c>
      <c r="W512" s="7" t="s">
        <v>2529</v>
      </c>
    </row>
    <row r="513" spans="1:23" ht="20" customHeight="1" x14ac:dyDescent="0.15">
      <c r="A513" s="7">
        <v>510</v>
      </c>
      <c r="B513" s="7">
        <v>2036</v>
      </c>
      <c r="C513" s="7" t="s">
        <v>5254</v>
      </c>
      <c r="D513" s="7" t="s">
        <v>5255</v>
      </c>
      <c r="E513" s="7" t="s">
        <v>5256</v>
      </c>
      <c r="F513" s="7" t="s">
        <v>5257</v>
      </c>
      <c r="G513" s="7" t="s">
        <v>5258</v>
      </c>
      <c r="H513" s="8">
        <v>2020</v>
      </c>
      <c r="I513" s="8" t="s">
        <v>2522</v>
      </c>
      <c r="J513" s="7" t="s">
        <v>2523</v>
      </c>
      <c r="K513" s="7" t="s">
        <v>4316</v>
      </c>
      <c r="L513" s="8" t="s">
        <v>4299</v>
      </c>
      <c r="M513" s="8">
        <v>14</v>
      </c>
      <c r="N513" s="7" t="s">
        <v>5259</v>
      </c>
      <c r="O513" s="7" t="s">
        <v>3580</v>
      </c>
      <c r="P513" s="7">
        <v>2020</v>
      </c>
      <c r="Q513" s="7">
        <v>58</v>
      </c>
      <c r="R513" s="7">
        <v>1</v>
      </c>
      <c r="S513" s="7">
        <v>73</v>
      </c>
      <c r="T513" s="7">
        <v>79</v>
      </c>
      <c r="U513" s="7" t="str">
        <f>HYPERLINK("http://dx.doi.org/10.3347/kjp.2020.58.1.73","http://dx.doi.org/10.3347/kjp.2020.58.1.73")</f>
        <v>http://dx.doi.org/10.3347/kjp.2020.58.1.73</v>
      </c>
      <c r="V513" s="7" t="s">
        <v>2528</v>
      </c>
      <c r="W513" s="7" t="s">
        <v>2529</v>
      </c>
    </row>
    <row r="514" spans="1:23" ht="20" customHeight="1" x14ac:dyDescent="0.15">
      <c r="A514" s="7">
        <v>511</v>
      </c>
      <c r="B514" s="7">
        <v>2038</v>
      </c>
      <c r="C514" s="7" t="s">
        <v>5260</v>
      </c>
      <c r="D514" s="7" t="s">
        <v>5261</v>
      </c>
      <c r="E514" s="7" t="s">
        <v>5262</v>
      </c>
      <c r="F514" s="7" t="s">
        <v>5263</v>
      </c>
      <c r="G514" s="7" t="s">
        <v>5264</v>
      </c>
      <c r="H514" s="8">
        <v>2020</v>
      </c>
      <c r="I514" s="8" t="s">
        <v>2758</v>
      </c>
      <c r="J514" s="7" t="s">
        <v>2523</v>
      </c>
      <c r="O514" s="7" t="s">
        <v>5136</v>
      </c>
      <c r="P514" s="7">
        <v>2020</v>
      </c>
      <c r="Q514" s="7">
        <v>10</v>
      </c>
      <c r="R514" s="7" t="s">
        <v>2527</v>
      </c>
      <c r="S514" s="7" t="s">
        <v>2527</v>
      </c>
      <c r="T514" s="7" t="s">
        <v>2527</v>
      </c>
      <c r="U514" s="7" t="str">
        <f>HYPERLINK("http://dx.doi.org/10.3389/fmicb.2019.03092","http://dx.doi.org/10.3389/fmicb.2019.03092")</f>
        <v>http://dx.doi.org/10.3389/fmicb.2019.03092</v>
      </c>
      <c r="V514" s="7" t="s">
        <v>2528</v>
      </c>
      <c r="W514" s="7" t="s">
        <v>2529</v>
      </c>
    </row>
    <row r="515" spans="1:23" ht="20" customHeight="1" x14ac:dyDescent="0.15">
      <c r="A515" s="7">
        <v>512</v>
      </c>
      <c r="B515" s="7">
        <v>2040</v>
      </c>
      <c r="C515" s="7" t="s">
        <v>5265</v>
      </c>
      <c r="D515" s="7" t="s">
        <v>5266</v>
      </c>
      <c r="E515" s="7" t="s">
        <v>2527</v>
      </c>
      <c r="F515" s="7" t="s">
        <v>5267</v>
      </c>
      <c r="G515" s="7" t="s">
        <v>5268</v>
      </c>
      <c r="H515" s="8">
        <v>2020</v>
      </c>
      <c r="I515" s="8" t="s">
        <v>2758</v>
      </c>
      <c r="J515" s="7" t="s">
        <v>2523</v>
      </c>
      <c r="O515" s="7" t="s">
        <v>2589</v>
      </c>
      <c r="P515" s="7">
        <v>2020</v>
      </c>
      <c r="Q515" s="7">
        <v>15</v>
      </c>
      <c r="R515" s="7">
        <v>1</v>
      </c>
      <c r="S515" s="7" t="s">
        <v>2527</v>
      </c>
      <c r="T515" s="7" t="s">
        <v>2527</v>
      </c>
      <c r="U515" s="7" t="str">
        <f>HYPERLINK("http://dx.doi.org/10.1371/journal.pone.0227810","http://dx.doi.org/10.1371/journal.pone.0227810")</f>
        <v>http://dx.doi.org/10.1371/journal.pone.0227810</v>
      </c>
      <c r="V515" s="7" t="s">
        <v>2528</v>
      </c>
      <c r="W515" s="7" t="s">
        <v>2529</v>
      </c>
    </row>
    <row r="516" spans="1:23" ht="20" customHeight="1" x14ac:dyDescent="0.15">
      <c r="A516" s="7">
        <v>513</v>
      </c>
      <c r="B516" s="7">
        <v>2042</v>
      </c>
      <c r="C516" s="7" t="s">
        <v>5269</v>
      </c>
      <c r="D516" s="7" t="s">
        <v>5270</v>
      </c>
      <c r="E516" s="7" t="s">
        <v>5271</v>
      </c>
      <c r="F516" s="7" t="s">
        <v>5272</v>
      </c>
      <c r="G516" s="7" t="s">
        <v>5273</v>
      </c>
      <c r="H516" s="8">
        <v>2020</v>
      </c>
      <c r="I516" s="8" t="s">
        <v>2522</v>
      </c>
      <c r="J516" s="7" t="s">
        <v>2523</v>
      </c>
      <c r="K516" s="7" t="s">
        <v>4045</v>
      </c>
      <c r="L516" s="8" t="s">
        <v>2536</v>
      </c>
      <c r="M516" s="8">
        <v>2</v>
      </c>
      <c r="N516" s="7" t="s">
        <v>3770</v>
      </c>
      <c r="O516" s="7" t="s">
        <v>3033</v>
      </c>
      <c r="P516" s="7">
        <v>2020</v>
      </c>
      <c r="Q516" s="7">
        <v>29</v>
      </c>
      <c r="R516" s="7">
        <v>1</v>
      </c>
      <c r="S516" s="7" t="s">
        <v>2527</v>
      </c>
      <c r="T516" s="7" t="s">
        <v>2527</v>
      </c>
      <c r="U516" s="7" t="str">
        <f>HYPERLINK("http://dx.doi.org/10.1590/S1984-29612020005","http://dx.doi.org/10.1590/S1984-29612020005")</f>
        <v>http://dx.doi.org/10.1590/S1984-29612020005</v>
      </c>
      <c r="V516" s="7" t="s">
        <v>2528</v>
      </c>
      <c r="W516" s="7" t="s">
        <v>2529</v>
      </c>
    </row>
    <row r="517" spans="1:23" ht="20" customHeight="1" x14ac:dyDescent="0.15">
      <c r="A517" s="7">
        <v>514</v>
      </c>
      <c r="B517" s="7">
        <v>2043</v>
      </c>
      <c r="C517" s="7" t="s">
        <v>5274</v>
      </c>
      <c r="D517" s="7" t="s">
        <v>5275</v>
      </c>
      <c r="E517" s="7" t="s">
        <v>5276</v>
      </c>
      <c r="F517" s="7" t="s">
        <v>5277</v>
      </c>
      <c r="G517" s="7" t="s">
        <v>5278</v>
      </c>
      <c r="H517" s="8">
        <v>2020</v>
      </c>
      <c r="I517" s="8" t="s">
        <v>2522</v>
      </c>
      <c r="J517" s="7" t="s">
        <v>2523</v>
      </c>
      <c r="K517" s="7" t="s">
        <v>4045</v>
      </c>
      <c r="L517" s="8" t="s">
        <v>2536</v>
      </c>
      <c r="M517" s="8">
        <v>2</v>
      </c>
      <c r="N517" s="7" t="s">
        <v>2633</v>
      </c>
      <c r="O517" s="7" t="s">
        <v>2652</v>
      </c>
      <c r="P517" s="7">
        <v>2020</v>
      </c>
      <c r="Q517" s="7">
        <v>94</v>
      </c>
      <c r="R517" s="7" t="s">
        <v>2527</v>
      </c>
      <c r="S517" s="7" t="s">
        <v>2527</v>
      </c>
      <c r="T517" s="7" t="s">
        <v>2527</v>
      </c>
      <c r="U517" s="7" t="str">
        <f>HYPERLINK("http://dx.doi.org/10.1017/S0022149X20000474","http://dx.doi.org/10.1017/S0022149X20000474")</f>
        <v>http://dx.doi.org/10.1017/S0022149X20000474</v>
      </c>
      <c r="V517" s="7" t="s">
        <v>2528</v>
      </c>
      <c r="W517" s="7" t="s">
        <v>2529</v>
      </c>
    </row>
    <row r="518" spans="1:23" ht="20" customHeight="1" x14ac:dyDescent="0.15">
      <c r="A518" s="7">
        <v>515</v>
      </c>
      <c r="B518" s="7">
        <v>2044</v>
      </c>
      <c r="C518" s="7" t="s">
        <v>5165</v>
      </c>
      <c r="D518" s="7" t="s">
        <v>5279</v>
      </c>
      <c r="E518" s="7" t="s">
        <v>5280</v>
      </c>
      <c r="F518" s="7" t="s">
        <v>5281</v>
      </c>
      <c r="G518" s="7" t="s">
        <v>5282</v>
      </c>
      <c r="H518" s="8">
        <v>2020</v>
      </c>
      <c r="I518" s="8" t="s">
        <v>2522</v>
      </c>
      <c r="J518" s="7" t="s">
        <v>2523</v>
      </c>
      <c r="K518" s="7" t="s">
        <v>4045</v>
      </c>
      <c r="L518" s="8" t="s">
        <v>2536</v>
      </c>
      <c r="M518" s="8">
        <v>2</v>
      </c>
      <c r="N518" s="7" t="s">
        <v>3770</v>
      </c>
      <c r="O518" s="7" t="s">
        <v>2652</v>
      </c>
      <c r="P518" s="7">
        <v>2020</v>
      </c>
      <c r="Q518" s="7">
        <v>94</v>
      </c>
      <c r="R518" s="7" t="s">
        <v>2527</v>
      </c>
      <c r="S518" s="7" t="s">
        <v>2527</v>
      </c>
      <c r="T518" s="7" t="s">
        <v>2527</v>
      </c>
      <c r="U518" s="7" t="str">
        <f>HYPERLINK("http://dx.doi.org/10.1017/S0022149X20000371","http://dx.doi.org/10.1017/S0022149X20000371")</f>
        <v>http://dx.doi.org/10.1017/S0022149X20000371</v>
      </c>
      <c r="V518" s="7" t="s">
        <v>2528</v>
      </c>
      <c r="W518" s="7" t="s">
        <v>2529</v>
      </c>
    </row>
    <row r="519" spans="1:23" ht="20" customHeight="1" x14ac:dyDescent="0.15">
      <c r="A519" s="7">
        <v>516</v>
      </c>
      <c r="B519" s="7">
        <v>2045</v>
      </c>
      <c r="C519" s="7" t="s">
        <v>5283</v>
      </c>
      <c r="D519" s="7" t="s">
        <v>5284</v>
      </c>
      <c r="E519" s="7" t="s">
        <v>2527</v>
      </c>
      <c r="F519" s="7" t="s">
        <v>5285</v>
      </c>
      <c r="G519" s="7" t="s">
        <v>5286</v>
      </c>
      <c r="H519" s="8">
        <v>2020</v>
      </c>
      <c r="I519" s="8" t="s">
        <v>2522</v>
      </c>
      <c r="J519" s="7" t="s">
        <v>2523</v>
      </c>
      <c r="K519" s="7" t="s">
        <v>4316</v>
      </c>
      <c r="L519" s="8" t="s">
        <v>2536</v>
      </c>
      <c r="M519" s="8">
        <v>5</v>
      </c>
      <c r="N519" s="7" t="s">
        <v>3478</v>
      </c>
      <c r="O519" s="7" t="s">
        <v>2652</v>
      </c>
      <c r="P519" s="7">
        <v>2020</v>
      </c>
      <c r="Q519" s="7">
        <v>94</v>
      </c>
      <c r="R519" s="7" t="s">
        <v>2527</v>
      </c>
      <c r="S519" s="7" t="s">
        <v>2527</v>
      </c>
      <c r="T519" s="7" t="s">
        <v>2527</v>
      </c>
      <c r="U519" s="7" t="str">
        <f>HYPERLINK("http://dx.doi.org/10.1017/S0022149X18001049","http://dx.doi.org/10.1017/S0022149X18001049")</f>
        <v>http://dx.doi.org/10.1017/S0022149X18001049</v>
      </c>
      <c r="V519" s="7" t="s">
        <v>2528</v>
      </c>
      <c r="W519" s="7" t="s">
        <v>2529</v>
      </c>
    </row>
    <row r="520" spans="1:23" ht="20" customHeight="1" x14ac:dyDescent="0.15">
      <c r="A520" s="7">
        <v>517</v>
      </c>
      <c r="B520" s="7">
        <v>2048</v>
      </c>
      <c r="C520" s="7" t="s">
        <v>5287</v>
      </c>
      <c r="D520" s="7" t="s">
        <v>5288</v>
      </c>
      <c r="E520" s="7" t="s">
        <v>5289</v>
      </c>
      <c r="F520" s="7" t="s">
        <v>5290</v>
      </c>
      <c r="G520" s="7" t="s">
        <v>5291</v>
      </c>
      <c r="H520" s="8">
        <v>2020</v>
      </c>
      <c r="I520" s="8" t="s">
        <v>2522</v>
      </c>
      <c r="J520" s="7" t="s">
        <v>2523</v>
      </c>
      <c r="K520" s="7" t="s">
        <v>2535</v>
      </c>
      <c r="L520" s="8" t="s">
        <v>2536</v>
      </c>
      <c r="M520" s="8">
        <v>1</v>
      </c>
      <c r="N520" s="7" t="s">
        <v>2621</v>
      </c>
      <c r="O520" s="7" t="s">
        <v>2652</v>
      </c>
      <c r="P520" s="7">
        <v>2020</v>
      </c>
      <c r="Q520" s="7">
        <v>94</v>
      </c>
      <c r="R520" s="7" t="s">
        <v>2527</v>
      </c>
      <c r="S520" s="7" t="s">
        <v>2527</v>
      </c>
      <c r="T520" s="7" t="s">
        <v>2527</v>
      </c>
      <c r="U520" s="7" t="str">
        <f>HYPERLINK("http://dx.doi.org/10.1017/S0022149X19000981","http://dx.doi.org/10.1017/S0022149X19000981")</f>
        <v>http://dx.doi.org/10.1017/S0022149X19000981</v>
      </c>
      <c r="V520" s="7" t="s">
        <v>2528</v>
      </c>
      <c r="W520" s="7" t="s">
        <v>2529</v>
      </c>
    </row>
    <row r="521" spans="1:23" ht="20" customHeight="1" x14ac:dyDescent="0.15">
      <c r="A521" s="7">
        <v>518</v>
      </c>
      <c r="B521" s="7">
        <v>2050</v>
      </c>
      <c r="C521" s="7" t="s">
        <v>5292</v>
      </c>
      <c r="D521" s="7" t="s">
        <v>5293</v>
      </c>
      <c r="E521" s="7" t="s">
        <v>5294</v>
      </c>
      <c r="F521" s="7" t="s">
        <v>5295</v>
      </c>
      <c r="G521" s="7" t="s">
        <v>5296</v>
      </c>
      <c r="H521" s="8">
        <v>2020</v>
      </c>
      <c r="I521" s="8" t="s">
        <v>2522</v>
      </c>
      <c r="J521" s="7" t="s">
        <v>2523</v>
      </c>
      <c r="K521" s="7" t="s">
        <v>2708</v>
      </c>
      <c r="L521" s="8" t="s">
        <v>2536</v>
      </c>
      <c r="M521" s="8">
        <v>1</v>
      </c>
      <c r="N521" s="7" t="s">
        <v>2621</v>
      </c>
      <c r="O521" s="7" t="s">
        <v>2652</v>
      </c>
      <c r="P521" s="7">
        <v>2020</v>
      </c>
      <c r="Q521" s="7">
        <v>94</v>
      </c>
      <c r="R521" s="7" t="s">
        <v>2527</v>
      </c>
      <c r="S521" s="7" t="s">
        <v>2527</v>
      </c>
      <c r="T521" s="7" t="s">
        <v>2527</v>
      </c>
      <c r="U521" s="7" t="str">
        <f>HYPERLINK("http://dx.doi.org/10.1017/S0022149X20000383","http://dx.doi.org/10.1017/S0022149X20000383")</f>
        <v>http://dx.doi.org/10.1017/S0022149X20000383</v>
      </c>
      <c r="V521" s="7" t="s">
        <v>2528</v>
      </c>
      <c r="W521" s="7" t="s">
        <v>2529</v>
      </c>
    </row>
    <row r="522" spans="1:23" ht="20" customHeight="1" x14ac:dyDescent="0.15">
      <c r="A522" s="7">
        <v>519</v>
      </c>
      <c r="B522" s="7">
        <v>2052</v>
      </c>
      <c r="C522" s="7" t="s">
        <v>5297</v>
      </c>
      <c r="D522" s="7" t="s">
        <v>5298</v>
      </c>
      <c r="E522" s="7" t="s">
        <v>5299</v>
      </c>
      <c r="F522" s="7" t="s">
        <v>5300</v>
      </c>
      <c r="G522" s="7" t="s">
        <v>5301</v>
      </c>
      <c r="H522" s="8">
        <v>2020</v>
      </c>
      <c r="I522" s="8" t="s">
        <v>2522</v>
      </c>
      <c r="J522" s="7" t="s">
        <v>2523</v>
      </c>
      <c r="K522" s="7" t="s">
        <v>2535</v>
      </c>
      <c r="L522" s="8" t="s">
        <v>2536</v>
      </c>
      <c r="M522" s="8">
        <v>1</v>
      </c>
      <c r="N522" s="7" t="s">
        <v>2582</v>
      </c>
      <c r="O522" s="7" t="s">
        <v>2652</v>
      </c>
      <c r="P522" s="7">
        <v>2020</v>
      </c>
      <c r="Q522" s="7">
        <v>94</v>
      </c>
      <c r="R522" s="7" t="s">
        <v>2527</v>
      </c>
      <c r="S522" s="7" t="s">
        <v>2527</v>
      </c>
      <c r="T522" s="7" t="s">
        <v>2527</v>
      </c>
      <c r="U522" s="7" t="str">
        <f>HYPERLINK("http://dx.doi.org/10.1017/S0022149X20000292","http://dx.doi.org/10.1017/S0022149X20000292")</f>
        <v>http://dx.doi.org/10.1017/S0022149X20000292</v>
      </c>
      <c r="V522" s="7" t="s">
        <v>2528</v>
      </c>
      <c r="W522" s="7" t="s">
        <v>2529</v>
      </c>
    </row>
    <row r="523" spans="1:23" ht="20" customHeight="1" x14ac:dyDescent="0.15">
      <c r="A523" s="7">
        <v>520</v>
      </c>
      <c r="B523" s="7">
        <v>2053</v>
      </c>
      <c r="C523" s="7" t="s">
        <v>5302</v>
      </c>
      <c r="D523" s="7" t="s">
        <v>5303</v>
      </c>
      <c r="E523" s="7" t="s">
        <v>5304</v>
      </c>
      <c r="F523" s="7" t="s">
        <v>5305</v>
      </c>
      <c r="G523" s="7" t="s">
        <v>5306</v>
      </c>
      <c r="H523" s="8">
        <v>2020</v>
      </c>
      <c r="I523" s="8" t="s">
        <v>2522</v>
      </c>
      <c r="J523" s="7" t="s">
        <v>2523</v>
      </c>
      <c r="K523" s="7" t="s">
        <v>2535</v>
      </c>
      <c r="L523" s="8" t="s">
        <v>2536</v>
      </c>
      <c r="M523" s="8">
        <v>1</v>
      </c>
      <c r="N523" s="7" t="s">
        <v>2582</v>
      </c>
      <c r="O523" s="7" t="s">
        <v>3921</v>
      </c>
      <c r="P523" s="7">
        <v>2020</v>
      </c>
      <c r="Q523" s="7">
        <v>92</v>
      </c>
      <c r="R523" s="7">
        <v>2</v>
      </c>
      <c r="S523" s="7" t="s">
        <v>2527</v>
      </c>
      <c r="T523" s="7" t="s">
        <v>2527</v>
      </c>
      <c r="U523" s="7" t="str">
        <f>HYPERLINK("http://dx.doi.org/10.1590/0001-3765202020181388","http://dx.doi.org/10.1590/0001-3765202020181388")</f>
        <v>http://dx.doi.org/10.1590/0001-3765202020181388</v>
      </c>
      <c r="V523" s="7" t="s">
        <v>2528</v>
      </c>
      <c r="W523" s="7" t="s">
        <v>2529</v>
      </c>
    </row>
    <row r="524" spans="1:23" ht="20" customHeight="1" x14ac:dyDescent="0.15">
      <c r="A524" s="7">
        <v>521</v>
      </c>
      <c r="B524" s="7">
        <v>2054</v>
      </c>
      <c r="C524" s="7" t="s">
        <v>5307</v>
      </c>
      <c r="D524" s="7" t="s">
        <v>5308</v>
      </c>
      <c r="E524" s="7" t="s">
        <v>5309</v>
      </c>
      <c r="F524" s="7" t="s">
        <v>5310</v>
      </c>
      <c r="G524" s="7" t="s">
        <v>5311</v>
      </c>
      <c r="H524" s="8">
        <v>2020</v>
      </c>
      <c r="I524" s="8" t="s">
        <v>2522</v>
      </c>
      <c r="J524" s="7" t="s">
        <v>2523</v>
      </c>
      <c r="K524" s="7" t="s">
        <v>4543</v>
      </c>
      <c r="L524" s="8" t="s">
        <v>2536</v>
      </c>
      <c r="M524" s="8">
        <v>1</v>
      </c>
      <c r="N524" s="7" t="s">
        <v>2621</v>
      </c>
      <c r="O524" s="7" t="s">
        <v>2652</v>
      </c>
      <c r="P524" s="7">
        <v>2020</v>
      </c>
      <c r="Q524" s="7">
        <v>94</v>
      </c>
      <c r="R524" s="7" t="s">
        <v>2527</v>
      </c>
      <c r="S524" s="7" t="s">
        <v>2527</v>
      </c>
      <c r="T524" s="7" t="s">
        <v>2527</v>
      </c>
      <c r="U524" s="7" t="str">
        <f>HYPERLINK("http://dx.doi.org/10.1017/S0022149X2000053X","http://dx.doi.org/10.1017/S0022149X2000053X")</f>
        <v>http://dx.doi.org/10.1017/S0022149X2000053X</v>
      </c>
      <c r="V524" s="7" t="s">
        <v>2528</v>
      </c>
      <c r="W524" s="7" t="s">
        <v>2529</v>
      </c>
    </row>
    <row r="525" spans="1:23" ht="20" customHeight="1" x14ac:dyDescent="0.15">
      <c r="A525" s="7">
        <v>522</v>
      </c>
      <c r="B525" s="7">
        <v>2055</v>
      </c>
      <c r="C525" s="7" t="s">
        <v>5312</v>
      </c>
      <c r="D525" s="7" t="s">
        <v>5313</v>
      </c>
      <c r="E525" s="7" t="s">
        <v>5314</v>
      </c>
      <c r="F525" s="7" t="s">
        <v>5315</v>
      </c>
      <c r="G525" s="7" t="s">
        <v>5316</v>
      </c>
      <c r="H525" s="8">
        <v>2020</v>
      </c>
      <c r="I525" s="8" t="s">
        <v>2522</v>
      </c>
      <c r="J525" s="7" t="s">
        <v>2523</v>
      </c>
      <c r="K525" s="7" t="s">
        <v>2535</v>
      </c>
      <c r="L525" s="8" t="s">
        <v>2536</v>
      </c>
      <c r="M525" s="8">
        <v>2</v>
      </c>
      <c r="N525" s="7" t="s">
        <v>2633</v>
      </c>
      <c r="O525" s="7" t="s">
        <v>2652</v>
      </c>
      <c r="P525" s="7">
        <v>2020</v>
      </c>
      <c r="Q525" s="7">
        <v>94</v>
      </c>
      <c r="R525" s="7" t="s">
        <v>2527</v>
      </c>
      <c r="S525" s="7" t="s">
        <v>2527</v>
      </c>
      <c r="T525" s="7" t="s">
        <v>2527</v>
      </c>
      <c r="U525" s="7" t="str">
        <f>HYPERLINK("http://dx.doi.org/10.1017/S0022149X2000036X","http://dx.doi.org/10.1017/S0022149X2000036X")</f>
        <v>http://dx.doi.org/10.1017/S0022149X2000036X</v>
      </c>
      <c r="V525" s="7" t="s">
        <v>2528</v>
      </c>
      <c r="W525" s="7" t="s">
        <v>2529</v>
      </c>
    </row>
    <row r="526" spans="1:23" ht="20" customHeight="1" x14ac:dyDescent="0.15">
      <c r="A526" s="7">
        <v>523</v>
      </c>
      <c r="B526" s="7">
        <v>2056</v>
      </c>
      <c r="C526" s="7" t="s">
        <v>5317</v>
      </c>
      <c r="D526" s="7" t="s">
        <v>5318</v>
      </c>
      <c r="E526" s="7" t="s">
        <v>5319</v>
      </c>
      <c r="F526" s="7" t="s">
        <v>5320</v>
      </c>
      <c r="G526" s="7" t="s">
        <v>5321</v>
      </c>
      <c r="H526" s="8">
        <v>2020</v>
      </c>
      <c r="I526" s="8" t="s">
        <v>2758</v>
      </c>
      <c r="J526" s="7" t="s">
        <v>2523</v>
      </c>
      <c r="O526" s="7" t="s">
        <v>2652</v>
      </c>
      <c r="P526" s="7">
        <v>2020</v>
      </c>
      <c r="Q526" s="7">
        <v>94</v>
      </c>
      <c r="R526" s="7" t="s">
        <v>2527</v>
      </c>
      <c r="S526" s="7" t="s">
        <v>2527</v>
      </c>
      <c r="T526" s="7" t="s">
        <v>2527</v>
      </c>
      <c r="U526" s="7" t="str">
        <f>HYPERLINK("http://dx.doi.org/10.1017/S0022149X20000772","http://dx.doi.org/10.1017/S0022149X20000772")</f>
        <v>http://dx.doi.org/10.1017/S0022149X20000772</v>
      </c>
      <c r="V526" s="7" t="s">
        <v>2528</v>
      </c>
      <c r="W526" s="7" t="s">
        <v>2529</v>
      </c>
    </row>
    <row r="527" spans="1:23" ht="20" customHeight="1" x14ac:dyDescent="0.15">
      <c r="A527" s="7">
        <v>524</v>
      </c>
      <c r="B527" s="7">
        <v>2057</v>
      </c>
      <c r="C527" s="7" t="s">
        <v>5322</v>
      </c>
      <c r="D527" s="7" t="s">
        <v>5323</v>
      </c>
      <c r="E527" s="7" t="s">
        <v>5324</v>
      </c>
      <c r="F527" s="7" t="s">
        <v>5325</v>
      </c>
      <c r="G527" s="7" t="s">
        <v>5326</v>
      </c>
      <c r="H527" s="8">
        <v>2020</v>
      </c>
      <c r="I527" s="8" t="s">
        <v>2522</v>
      </c>
      <c r="J527" s="7" t="s">
        <v>2523</v>
      </c>
      <c r="K527" s="7" t="s">
        <v>4272</v>
      </c>
      <c r="L527" s="8" t="s">
        <v>2536</v>
      </c>
      <c r="M527" s="8">
        <v>3</v>
      </c>
      <c r="N527" s="7" t="s">
        <v>2641</v>
      </c>
      <c r="O527" s="7" t="s">
        <v>2652</v>
      </c>
      <c r="P527" s="7">
        <v>2020</v>
      </c>
      <c r="Q527" s="7">
        <v>94</v>
      </c>
      <c r="R527" s="7" t="s">
        <v>2527</v>
      </c>
      <c r="S527" s="7" t="s">
        <v>2527</v>
      </c>
      <c r="T527" s="7" t="s">
        <v>2527</v>
      </c>
      <c r="U527" s="7" t="str">
        <f>HYPERLINK("http://dx.doi.org/10.1017/S0022149X19000828","http://dx.doi.org/10.1017/S0022149X19000828")</f>
        <v>http://dx.doi.org/10.1017/S0022149X19000828</v>
      </c>
      <c r="V527" s="7" t="s">
        <v>2528</v>
      </c>
      <c r="W527" s="7" t="s">
        <v>2529</v>
      </c>
    </row>
    <row r="528" spans="1:23" ht="20" customHeight="1" x14ac:dyDescent="0.15">
      <c r="A528" s="7">
        <v>525</v>
      </c>
      <c r="B528" s="7">
        <v>2059</v>
      </c>
      <c r="C528" s="7" t="s">
        <v>5327</v>
      </c>
      <c r="D528" s="7" t="s">
        <v>5328</v>
      </c>
      <c r="E528" s="7" t="s">
        <v>5329</v>
      </c>
      <c r="F528" s="7" t="s">
        <v>5330</v>
      </c>
      <c r="G528" s="7" t="s">
        <v>5331</v>
      </c>
      <c r="H528" s="8">
        <v>2020</v>
      </c>
      <c r="I528" s="8" t="s">
        <v>2522</v>
      </c>
      <c r="J528" s="7" t="s">
        <v>2523</v>
      </c>
      <c r="K528" s="7" t="s">
        <v>2535</v>
      </c>
      <c r="L528" s="8" t="s">
        <v>2536</v>
      </c>
      <c r="M528" s="8">
        <v>5</v>
      </c>
      <c r="N528" s="7" t="s">
        <v>2988</v>
      </c>
      <c r="O528" s="7" t="s">
        <v>2652</v>
      </c>
      <c r="P528" s="7">
        <v>2020</v>
      </c>
      <c r="Q528" s="7">
        <v>94</v>
      </c>
      <c r="R528" s="7" t="s">
        <v>2527</v>
      </c>
      <c r="S528" s="7" t="s">
        <v>2527</v>
      </c>
      <c r="T528" s="7" t="s">
        <v>2527</v>
      </c>
      <c r="U528" s="7" t="str">
        <f>HYPERLINK("http://dx.doi.org/10.1017/S0022149X19001093","http://dx.doi.org/10.1017/S0022149X19001093")</f>
        <v>http://dx.doi.org/10.1017/S0022149X19001093</v>
      </c>
      <c r="V528" s="7" t="s">
        <v>2528</v>
      </c>
      <c r="W528" s="7" t="s">
        <v>2529</v>
      </c>
    </row>
    <row r="529" spans="1:23" ht="20" customHeight="1" x14ac:dyDescent="0.15">
      <c r="A529" s="7">
        <v>526</v>
      </c>
      <c r="B529" s="7">
        <v>2060</v>
      </c>
      <c r="C529" s="7" t="s">
        <v>5332</v>
      </c>
      <c r="D529" s="7" t="s">
        <v>5333</v>
      </c>
      <c r="E529" s="7" t="s">
        <v>5334</v>
      </c>
      <c r="F529" s="7" t="s">
        <v>5335</v>
      </c>
      <c r="G529" s="7" t="s">
        <v>5336</v>
      </c>
      <c r="H529" s="8">
        <v>2020</v>
      </c>
      <c r="I529" s="8" t="s">
        <v>2522</v>
      </c>
      <c r="J529" s="7" t="s">
        <v>2523</v>
      </c>
      <c r="K529" s="7" t="s">
        <v>2535</v>
      </c>
      <c r="L529" s="8" t="s">
        <v>2536</v>
      </c>
      <c r="M529" s="8">
        <v>1</v>
      </c>
      <c r="N529" s="7" t="s">
        <v>2621</v>
      </c>
      <c r="O529" s="7" t="s">
        <v>2652</v>
      </c>
      <c r="P529" s="7">
        <v>2020</v>
      </c>
      <c r="Q529" s="7">
        <v>94</v>
      </c>
      <c r="R529" s="7" t="s">
        <v>2527</v>
      </c>
      <c r="S529" s="7" t="s">
        <v>2527</v>
      </c>
      <c r="T529" s="7" t="s">
        <v>2527</v>
      </c>
      <c r="U529" s="7" t="str">
        <f>HYPERLINK("http://dx.doi.org/10.1017/S0022149X19000853","http://dx.doi.org/10.1017/S0022149X19000853")</f>
        <v>http://dx.doi.org/10.1017/S0022149X19000853</v>
      </c>
      <c r="V529" s="7" t="s">
        <v>2528</v>
      </c>
      <c r="W529" s="7" t="s">
        <v>2529</v>
      </c>
    </row>
    <row r="530" spans="1:23" ht="20" customHeight="1" x14ac:dyDescent="0.15">
      <c r="A530" s="7">
        <v>527</v>
      </c>
      <c r="B530" s="7">
        <v>2061</v>
      </c>
      <c r="C530" s="7" t="s">
        <v>5337</v>
      </c>
      <c r="D530" s="7" t="s">
        <v>5338</v>
      </c>
      <c r="E530" s="7" t="s">
        <v>5339</v>
      </c>
      <c r="F530" s="7" t="s">
        <v>5340</v>
      </c>
      <c r="G530" s="7" t="s">
        <v>5341</v>
      </c>
      <c r="H530" s="8">
        <v>2020</v>
      </c>
      <c r="I530" s="8" t="s">
        <v>2522</v>
      </c>
      <c r="J530" s="7" t="s">
        <v>2523</v>
      </c>
      <c r="K530" s="7" t="s">
        <v>2535</v>
      </c>
      <c r="L530" s="8" t="s">
        <v>2536</v>
      </c>
      <c r="M530" s="8">
        <v>2</v>
      </c>
      <c r="N530" s="7" t="s">
        <v>2633</v>
      </c>
      <c r="O530" s="7" t="s">
        <v>5342</v>
      </c>
      <c r="P530" s="7">
        <v>2020</v>
      </c>
      <c r="Q530" s="7">
        <v>54</v>
      </c>
      <c r="R530" s="7">
        <v>4</v>
      </c>
      <c r="S530" s="7">
        <v>93</v>
      </c>
      <c r="T530" s="7">
        <v>100</v>
      </c>
      <c r="U530" s="7" t="s">
        <v>2527</v>
      </c>
      <c r="V530" s="7" t="s">
        <v>2528</v>
      </c>
      <c r="W530" s="7" t="s">
        <v>2529</v>
      </c>
    </row>
    <row r="531" spans="1:23" ht="20" customHeight="1" x14ac:dyDescent="0.15">
      <c r="A531" s="7">
        <v>528</v>
      </c>
      <c r="B531" s="7">
        <v>2062</v>
      </c>
      <c r="C531" s="7" t="s">
        <v>5343</v>
      </c>
      <c r="D531" s="7" t="s">
        <v>5344</v>
      </c>
      <c r="E531" s="7" t="s">
        <v>5345</v>
      </c>
      <c r="F531" s="7" t="s">
        <v>5346</v>
      </c>
      <c r="G531" s="7" t="s">
        <v>5347</v>
      </c>
      <c r="H531" s="8">
        <v>2020</v>
      </c>
      <c r="I531" s="8" t="s">
        <v>2758</v>
      </c>
      <c r="J531" s="7" t="s">
        <v>2523</v>
      </c>
      <c r="O531" s="7" t="s">
        <v>5348</v>
      </c>
      <c r="P531" s="7">
        <v>2020</v>
      </c>
      <c r="Q531" s="7">
        <v>11</v>
      </c>
      <c r="R531" s="7">
        <v>1</v>
      </c>
      <c r="S531" s="7" t="s">
        <v>2527</v>
      </c>
      <c r="T531" s="7" t="s">
        <v>2527</v>
      </c>
      <c r="U531" s="7" t="str">
        <f>HYPERLINK("http://dx.doi.org/10.1128/mBio.03429-19","http://dx.doi.org/10.1128/mBio.03429-19")</f>
        <v>http://dx.doi.org/10.1128/mBio.03429-19</v>
      </c>
      <c r="V531" s="7" t="s">
        <v>2528</v>
      </c>
      <c r="W531" s="7" t="s">
        <v>2529</v>
      </c>
    </row>
    <row r="532" spans="1:23" ht="20" customHeight="1" x14ac:dyDescent="0.15">
      <c r="A532" s="7">
        <v>529</v>
      </c>
      <c r="B532" s="7">
        <v>2063</v>
      </c>
      <c r="C532" s="7" t="s">
        <v>5349</v>
      </c>
      <c r="D532" s="7" t="s">
        <v>5350</v>
      </c>
      <c r="E532" s="7" t="s">
        <v>5351</v>
      </c>
      <c r="F532" s="7" t="s">
        <v>5352</v>
      </c>
      <c r="G532" s="7" t="s">
        <v>5353</v>
      </c>
      <c r="H532" s="8">
        <v>2020</v>
      </c>
      <c r="I532" s="8" t="s">
        <v>2522</v>
      </c>
      <c r="J532" s="7" t="s">
        <v>2523</v>
      </c>
      <c r="K532" s="7" t="s">
        <v>2535</v>
      </c>
      <c r="L532" s="8" t="s">
        <v>2536</v>
      </c>
      <c r="M532" s="8">
        <v>2</v>
      </c>
      <c r="N532" s="7" t="s">
        <v>2745</v>
      </c>
      <c r="O532" s="7" t="s">
        <v>2559</v>
      </c>
      <c r="P532" s="7">
        <v>2020</v>
      </c>
      <c r="Q532" s="7">
        <v>119</v>
      </c>
      <c r="R532" s="7">
        <v>1</v>
      </c>
      <c r="S532" s="7">
        <v>145</v>
      </c>
      <c r="T532" s="7">
        <v>152</v>
      </c>
      <c r="U532" s="7" t="str">
        <f>HYPERLINK("http://dx.doi.org/10.1007/s00436-019-06516-2","http://dx.doi.org/10.1007/s00436-019-06516-2")</f>
        <v>http://dx.doi.org/10.1007/s00436-019-06516-2</v>
      </c>
      <c r="V532" s="7" t="s">
        <v>2528</v>
      </c>
      <c r="W532" s="7" t="s">
        <v>2529</v>
      </c>
    </row>
    <row r="533" spans="1:23" ht="20" customHeight="1" x14ac:dyDescent="0.15">
      <c r="A533" s="7">
        <v>530</v>
      </c>
      <c r="B533" s="7">
        <v>2064</v>
      </c>
      <c r="C533" s="7" t="s">
        <v>5354</v>
      </c>
      <c r="D533" s="7" t="s">
        <v>5355</v>
      </c>
      <c r="E533" s="7" t="s">
        <v>5356</v>
      </c>
      <c r="F533" s="7" t="s">
        <v>5357</v>
      </c>
      <c r="G533" s="7" t="s">
        <v>5358</v>
      </c>
      <c r="H533" s="8">
        <v>2020</v>
      </c>
      <c r="I533" s="8" t="s">
        <v>2522</v>
      </c>
      <c r="J533" s="7" t="s">
        <v>2523</v>
      </c>
      <c r="K533" s="7" t="s">
        <v>2535</v>
      </c>
      <c r="L533" s="8" t="s">
        <v>2536</v>
      </c>
      <c r="M533" s="8">
        <v>1</v>
      </c>
      <c r="N533" s="7" t="s">
        <v>2621</v>
      </c>
      <c r="O533" s="7" t="s">
        <v>5359</v>
      </c>
      <c r="P533" s="7">
        <v>2020</v>
      </c>
      <c r="Q533" s="7">
        <v>58</v>
      </c>
      <c r="R533" s="7">
        <v>4</v>
      </c>
      <c r="S533" s="7">
        <v>1111</v>
      </c>
      <c r="T533" s="7">
        <v>1122</v>
      </c>
      <c r="U533" s="7" t="str">
        <f>HYPERLINK("http://dx.doi.org/10.1111/jzs.12359","http://dx.doi.org/10.1111/jzs.12359")</f>
        <v>http://dx.doi.org/10.1111/jzs.12359</v>
      </c>
      <c r="V533" s="7" t="s">
        <v>2528</v>
      </c>
      <c r="W533" s="7" t="s">
        <v>2529</v>
      </c>
    </row>
    <row r="534" spans="1:23" ht="20" customHeight="1" x14ac:dyDescent="0.15">
      <c r="A534" s="7">
        <v>531</v>
      </c>
      <c r="B534" s="7">
        <v>2070</v>
      </c>
      <c r="C534" s="7" t="s">
        <v>5360</v>
      </c>
      <c r="D534" s="7" t="s">
        <v>5361</v>
      </c>
      <c r="E534" s="7" t="s">
        <v>5362</v>
      </c>
      <c r="F534" s="7" t="s">
        <v>5363</v>
      </c>
      <c r="G534" s="7" t="s">
        <v>5364</v>
      </c>
      <c r="H534" s="8">
        <v>2020</v>
      </c>
      <c r="I534" s="8" t="s">
        <v>2758</v>
      </c>
      <c r="J534" s="7" t="s">
        <v>2523</v>
      </c>
      <c r="O534" s="7" t="s">
        <v>2559</v>
      </c>
      <c r="P534" s="7">
        <v>2020</v>
      </c>
      <c r="Q534" s="7">
        <v>119</v>
      </c>
      <c r="R534" s="7">
        <v>1</v>
      </c>
      <c r="S534" s="7">
        <v>317</v>
      </c>
      <c r="T534" s="7">
        <v>319</v>
      </c>
      <c r="U534" s="7" t="str">
        <f>HYPERLINK("http://dx.doi.org/10.1007/s00436-019-06490-9","http://dx.doi.org/10.1007/s00436-019-06490-9")</f>
        <v>http://dx.doi.org/10.1007/s00436-019-06490-9</v>
      </c>
      <c r="V534" s="7" t="s">
        <v>2528</v>
      </c>
      <c r="W534" s="7" t="s">
        <v>2529</v>
      </c>
    </row>
    <row r="535" spans="1:23" ht="20" customHeight="1" x14ac:dyDescent="0.15">
      <c r="A535" s="7">
        <v>532</v>
      </c>
      <c r="B535" s="7">
        <v>2079</v>
      </c>
      <c r="C535" s="7" t="s">
        <v>5365</v>
      </c>
      <c r="D535" s="7" t="s">
        <v>5366</v>
      </c>
      <c r="E535" s="7" t="s">
        <v>5367</v>
      </c>
      <c r="F535" s="7" t="s">
        <v>5368</v>
      </c>
      <c r="G535" s="7" t="s">
        <v>5369</v>
      </c>
      <c r="H535" s="8">
        <v>2020</v>
      </c>
      <c r="I535" s="8" t="s">
        <v>2522</v>
      </c>
      <c r="J535" s="7" t="s">
        <v>2523</v>
      </c>
      <c r="K535" s="7" t="s">
        <v>4543</v>
      </c>
      <c r="L535" s="8" t="s">
        <v>2536</v>
      </c>
      <c r="M535" s="8">
        <v>4</v>
      </c>
      <c r="N535" s="7" t="s">
        <v>4209</v>
      </c>
      <c r="O535" s="7" t="s">
        <v>5359</v>
      </c>
      <c r="P535" s="7">
        <v>2020</v>
      </c>
      <c r="Q535" s="7">
        <v>58</v>
      </c>
      <c r="R535" s="7">
        <v>1</v>
      </c>
      <c r="S535" s="7">
        <v>79</v>
      </c>
      <c r="T535" s="7">
        <v>113</v>
      </c>
      <c r="U535" s="7" t="str">
        <f>HYPERLINK("http://dx.doi.org/10.1111/jzs.12331","http://dx.doi.org/10.1111/jzs.12331")</f>
        <v>http://dx.doi.org/10.1111/jzs.12331</v>
      </c>
      <c r="V535" s="7" t="s">
        <v>2528</v>
      </c>
      <c r="W535" s="7" t="s">
        <v>2529</v>
      </c>
    </row>
    <row r="536" spans="1:23" ht="20" customHeight="1" x14ac:dyDescent="0.15">
      <c r="A536" s="7">
        <v>533</v>
      </c>
      <c r="B536" s="7">
        <v>3589</v>
      </c>
      <c r="C536" s="7" t="s">
        <v>5370</v>
      </c>
      <c r="D536" s="7" t="s">
        <v>5371</v>
      </c>
      <c r="E536" s="7" t="s">
        <v>5372</v>
      </c>
      <c r="F536" s="7" t="s">
        <v>5373</v>
      </c>
      <c r="G536" s="7" t="s">
        <v>5374</v>
      </c>
      <c r="H536" s="8">
        <v>2020</v>
      </c>
      <c r="I536" s="8" t="s">
        <v>2758</v>
      </c>
      <c r="J536" s="7" t="s">
        <v>2523</v>
      </c>
      <c r="O536" s="7" t="s">
        <v>2608</v>
      </c>
      <c r="P536" s="7">
        <v>2020</v>
      </c>
      <c r="Q536" s="7">
        <v>27</v>
      </c>
      <c r="R536" s="7" t="s">
        <v>2527</v>
      </c>
      <c r="S536" s="7" t="s">
        <v>2527</v>
      </c>
      <c r="T536" s="7" t="s">
        <v>2527</v>
      </c>
      <c r="U536" s="7" t="str">
        <f>HYPERLINK("http://dx.doi.org/10.1051/parasite/2020066","http://dx.doi.org/10.1051/parasite/2020066")</f>
        <v>http://dx.doi.org/10.1051/parasite/2020066</v>
      </c>
      <c r="V536" s="7" t="s">
        <v>2528</v>
      </c>
      <c r="W536" s="7" t="s">
        <v>2529</v>
      </c>
    </row>
    <row r="537" spans="1:23" ht="20" customHeight="1" x14ac:dyDescent="0.15">
      <c r="A537" s="7">
        <v>534</v>
      </c>
      <c r="B537" s="7">
        <v>3601</v>
      </c>
      <c r="C537" s="7" t="s">
        <v>5375</v>
      </c>
      <c r="D537" s="7" t="s">
        <v>5376</v>
      </c>
      <c r="E537" s="7" t="s">
        <v>2527</v>
      </c>
      <c r="F537" s="7" t="s">
        <v>5377</v>
      </c>
      <c r="G537" s="7" t="s">
        <v>5378</v>
      </c>
      <c r="H537" s="8">
        <v>2020</v>
      </c>
      <c r="I537" s="8" t="s">
        <v>2522</v>
      </c>
      <c r="J537" s="7" t="s">
        <v>2523</v>
      </c>
      <c r="K537" s="7" t="s">
        <v>2581</v>
      </c>
      <c r="L537" s="8" t="s">
        <v>2536</v>
      </c>
      <c r="M537" s="8">
        <v>4</v>
      </c>
      <c r="N537" s="7" t="s">
        <v>4884</v>
      </c>
      <c r="O537" s="7" t="s">
        <v>5023</v>
      </c>
      <c r="P537" s="7">
        <v>2020</v>
      </c>
      <c r="Q537" s="7">
        <v>13</v>
      </c>
      <c r="R537" s="7">
        <v>11</v>
      </c>
      <c r="S537" s="7">
        <v>515</v>
      </c>
      <c r="T537" s="7">
        <v>520</v>
      </c>
      <c r="U537" s="7" t="str">
        <f>HYPERLINK("http://dx.doi.org/10.4103/1995-7645.295362","http://dx.doi.org/10.4103/1995-7645.295362")</f>
        <v>http://dx.doi.org/10.4103/1995-7645.295362</v>
      </c>
      <c r="V537" s="7" t="s">
        <v>2528</v>
      </c>
      <c r="W537" s="7" t="s">
        <v>2529</v>
      </c>
    </row>
    <row r="538" spans="1:23" ht="20" customHeight="1" x14ac:dyDescent="0.15">
      <c r="A538" s="7">
        <v>535</v>
      </c>
      <c r="B538" s="7">
        <v>3606</v>
      </c>
      <c r="C538" s="7" t="s">
        <v>5379</v>
      </c>
      <c r="D538" s="7" t="s">
        <v>5380</v>
      </c>
      <c r="E538" s="7" t="s">
        <v>2527</v>
      </c>
      <c r="F538" s="7" t="s">
        <v>5381</v>
      </c>
      <c r="G538" s="7" t="s">
        <v>5382</v>
      </c>
      <c r="H538" s="8">
        <v>2020</v>
      </c>
      <c r="I538" s="8" t="s">
        <v>2758</v>
      </c>
      <c r="J538" s="7" t="s">
        <v>2523</v>
      </c>
      <c r="O538" s="7" t="s">
        <v>2998</v>
      </c>
      <c r="P538" s="7">
        <v>2020</v>
      </c>
      <c r="Q538" s="7">
        <v>14</v>
      </c>
      <c r="R538" s="7">
        <v>10</v>
      </c>
      <c r="S538" s="7" t="s">
        <v>2527</v>
      </c>
      <c r="T538" s="7" t="s">
        <v>2527</v>
      </c>
      <c r="U538" s="7" t="str">
        <f>HYPERLINK("http://dx.doi.org/10.1371/journal.pntd.0008780","http://dx.doi.org/10.1371/journal.pntd.0008780")</f>
        <v>http://dx.doi.org/10.1371/journal.pntd.0008780</v>
      </c>
      <c r="V538" s="7" t="s">
        <v>2528</v>
      </c>
      <c r="W538" s="7" t="s">
        <v>2529</v>
      </c>
    </row>
    <row r="539" spans="1:23" ht="20" customHeight="1" x14ac:dyDescent="0.15">
      <c r="A539" s="7">
        <v>536</v>
      </c>
      <c r="B539" s="7">
        <v>3608</v>
      </c>
      <c r="C539" s="7" t="s">
        <v>5383</v>
      </c>
      <c r="D539" s="7" t="s">
        <v>5384</v>
      </c>
      <c r="E539" s="7" t="s">
        <v>5385</v>
      </c>
      <c r="F539" s="7" t="s">
        <v>2527</v>
      </c>
      <c r="G539" s="7" t="s">
        <v>5386</v>
      </c>
      <c r="H539" s="8">
        <v>2020</v>
      </c>
      <c r="I539" s="8" t="s">
        <v>2758</v>
      </c>
      <c r="J539" s="7" t="s">
        <v>2523</v>
      </c>
      <c r="O539" s="7" t="s">
        <v>5387</v>
      </c>
      <c r="P539" s="7">
        <v>2020</v>
      </c>
      <c r="Q539" s="7">
        <v>13</v>
      </c>
      <c r="R539" s="7">
        <v>4</v>
      </c>
      <c r="S539" s="7">
        <v>507</v>
      </c>
      <c r="T539" s="7">
        <v>515</v>
      </c>
      <c r="U539" s="7" t="str">
        <f>HYPERLINK("http://dx.doi.org/10.1134/S1995082920060164","http://dx.doi.org/10.1134/S1995082920060164")</f>
        <v>http://dx.doi.org/10.1134/S1995082920060164</v>
      </c>
      <c r="V539" s="7" t="s">
        <v>2528</v>
      </c>
      <c r="W539" s="7" t="s">
        <v>2529</v>
      </c>
    </row>
    <row r="540" spans="1:23" ht="20" customHeight="1" x14ac:dyDescent="0.15">
      <c r="A540" s="7">
        <v>537</v>
      </c>
      <c r="B540" s="7">
        <v>3617</v>
      </c>
      <c r="C540" s="7" t="s">
        <v>5388</v>
      </c>
      <c r="D540" s="7" t="s">
        <v>5389</v>
      </c>
      <c r="E540" s="7" t="s">
        <v>5390</v>
      </c>
      <c r="F540" s="7" t="s">
        <v>5391</v>
      </c>
      <c r="G540" s="7" t="s">
        <v>5392</v>
      </c>
      <c r="H540" s="8">
        <v>2020</v>
      </c>
      <c r="I540" s="8" t="s">
        <v>2758</v>
      </c>
      <c r="J540" s="7" t="s">
        <v>2523</v>
      </c>
      <c r="O540" s="7" t="s">
        <v>3101</v>
      </c>
      <c r="P540" s="7">
        <v>2020</v>
      </c>
      <c r="Q540" s="7">
        <v>175</v>
      </c>
      <c r="R540" s="7" t="s">
        <v>2527</v>
      </c>
      <c r="S540" s="7" t="s">
        <v>2527</v>
      </c>
      <c r="T540" s="7" t="s">
        <v>2527</v>
      </c>
      <c r="U540" s="7" t="str">
        <f>HYPERLINK("http://dx.doi.org/10.1016/j.jip.2020.107454","http://dx.doi.org/10.1016/j.jip.2020.107454")</f>
        <v>http://dx.doi.org/10.1016/j.jip.2020.107454</v>
      </c>
      <c r="V540" s="7" t="s">
        <v>2528</v>
      </c>
      <c r="W540" s="7" t="s">
        <v>2529</v>
      </c>
    </row>
    <row r="541" spans="1:23" ht="20" customHeight="1" x14ac:dyDescent="0.15">
      <c r="A541" s="7">
        <v>538</v>
      </c>
      <c r="B541" s="7">
        <v>3622</v>
      </c>
      <c r="C541" s="7" t="s">
        <v>5393</v>
      </c>
      <c r="D541" s="7" t="s">
        <v>5394</v>
      </c>
      <c r="E541" s="7" t="s">
        <v>5395</v>
      </c>
      <c r="F541" s="7" t="s">
        <v>5396</v>
      </c>
      <c r="G541" s="7" t="s">
        <v>5397</v>
      </c>
      <c r="H541" s="8">
        <v>2020</v>
      </c>
      <c r="I541" s="8" t="s">
        <v>2758</v>
      </c>
      <c r="J541" s="7" t="s">
        <v>2523</v>
      </c>
      <c r="O541" s="7" t="s">
        <v>3724</v>
      </c>
      <c r="P541" s="7">
        <v>2020</v>
      </c>
      <c r="Q541" s="7">
        <v>4834</v>
      </c>
      <c r="R541" s="7">
        <v>1</v>
      </c>
      <c r="S541" s="7">
        <v>1</v>
      </c>
      <c r="T541" s="7">
        <v>32</v>
      </c>
      <c r="U541" s="7" t="str">
        <f>HYPERLINK("http://dx.doi.org/10.11646/zootaxa.4834.1.1","http://dx.doi.org/10.11646/zootaxa.4834.1.1")</f>
        <v>http://dx.doi.org/10.11646/zootaxa.4834.1.1</v>
      </c>
      <c r="V541" s="7" t="s">
        <v>2528</v>
      </c>
      <c r="W541" s="7" t="s">
        <v>2529</v>
      </c>
    </row>
    <row r="542" spans="1:23" ht="20" customHeight="1" x14ac:dyDescent="0.15">
      <c r="A542" s="7">
        <v>539</v>
      </c>
      <c r="B542" s="7">
        <v>3626</v>
      </c>
      <c r="C542" s="7" t="s">
        <v>5398</v>
      </c>
      <c r="D542" s="7" t="s">
        <v>5399</v>
      </c>
      <c r="E542" s="7" t="s">
        <v>5400</v>
      </c>
      <c r="F542" s="7" t="s">
        <v>5401</v>
      </c>
      <c r="G542" s="7" t="s">
        <v>5402</v>
      </c>
      <c r="H542" s="8">
        <v>2020</v>
      </c>
      <c r="I542" s="8" t="s">
        <v>2758</v>
      </c>
      <c r="J542" s="7" t="s">
        <v>2523</v>
      </c>
      <c r="O542" s="7" t="s">
        <v>2983</v>
      </c>
      <c r="P542" s="7">
        <v>2020</v>
      </c>
      <c r="Q542" s="7">
        <v>12</v>
      </c>
      <c r="R542" s="7" t="s">
        <v>2527</v>
      </c>
      <c r="S542" s="7">
        <v>251</v>
      </c>
      <c r="T542" s="7">
        <v>264</v>
      </c>
      <c r="U542" s="7" t="str">
        <f>HYPERLINK("http://dx.doi.org/10.1016/j.ijppaw.2020.01.007","http://dx.doi.org/10.1016/j.ijppaw.2020.01.007")</f>
        <v>http://dx.doi.org/10.1016/j.ijppaw.2020.01.007</v>
      </c>
      <c r="V542" s="7" t="s">
        <v>2528</v>
      </c>
      <c r="W542" s="7" t="s">
        <v>2529</v>
      </c>
    </row>
    <row r="543" spans="1:23" ht="20" customHeight="1" x14ac:dyDescent="0.15">
      <c r="A543" s="7">
        <v>540</v>
      </c>
      <c r="B543" s="7">
        <v>3630</v>
      </c>
      <c r="C543" s="7" t="s">
        <v>5403</v>
      </c>
      <c r="D543" s="7" t="s">
        <v>5404</v>
      </c>
      <c r="E543" s="7" t="s">
        <v>5405</v>
      </c>
      <c r="F543" s="7" t="s">
        <v>5406</v>
      </c>
      <c r="G543" s="7" t="s">
        <v>5407</v>
      </c>
      <c r="H543" s="8">
        <v>2020</v>
      </c>
      <c r="I543" s="8" t="s">
        <v>2522</v>
      </c>
      <c r="J543" s="7" t="s">
        <v>2523</v>
      </c>
      <c r="K543" s="7" t="s">
        <v>4045</v>
      </c>
      <c r="L543" s="8" t="s">
        <v>2536</v>
      </c>
      <c r="M543" s="8">
        <v>2</v>
      </c>
      <c r="N543" s="7" t="s">
        <v>2807</v>
      </c>
      <c r="O543" s="7" t="s">
        <v>2664</v>
      </c>
      <c r="P543" s="7">
        <v>2020</v>
      </c>
      <c r="Q543" s="7">
        <v>77</v>
      </c>
      <c r="R543" s="7" t="s">
        <v>2527</v>
      </c>
      <c r="S543" s="7" t="s">
        <v>2527</v>
      </c>
      <c r="T543" s="7" t="s">
        <v>2527</v>
      </c>
      <c r="U543" s="7" t="str">
        <f>HYPERLINK("http://dx.doi.org/10.1016/j.parint.2020.102104","http://dx.doi.org/10.1016/j.parint.2020.102104")</f>
        <v>http://dx.doi.org/10.1016/j.parint.2020.102104</v>
      </c>
      <c r="V543" s="7" t="s">
        <v>2528</v>
      </c>
      <c r="W543" s="7" t="s">
        <v>2529</v>
      </c>
    </row>
    <row r="544" spans="1:23" ht="20" customHeight="1" x14ac:dyDescent="0.15">
      <c r="A544" s="7">
        <v>541</v>
      </c>
      <c r="B544" s="7">
        <v>3641</v>
      </c>
      <c r="C544" s="7" t="s">
        <v>5408</v>
      </c>
      <c r="D544" s="7" t="s">
        <v>5409</v>
      </c>
      <c r="E544" s="7" t="s">
        <v>5410</v>
      </c>
      <c r="F544" s="7" t="s">
        <v>5411</v>
      </c>
      <c r="G544" s="7" t="s">
        <v>5412</v>
      </c>
      <c r="H544" s="8">
        <v>2020</v>
      </c>
      <c r="I544" s="8" t="s">
        <v>2758</v>
      </c>
      <c r="J544" s="7" t="s">
        <v>2523</v>
      </c>
      <c r="O544" s="7" t="s">
        <v>3107</v>
      </c>
      <c r="P544" s="7">
        <v>2020</v>
      </c>
      <c r="Q544" s="7">
        <v>40</v>
      </c>
      <c r="R544" s="7">
        <v>3</v>
      </c>
      <c r="S544" s="7">
        <v>267</v>
      </c>
      <c r="T544" s="7">
        <v>275</v>
      </c>
      <c r="U544" s="7" t="str">
        <f>HYPERLINK("http://dx.doi.org/10.1080/13235818.2020.1787306","http://dx.doi.org/10.1080/13235818.2020.1787306")</f>
        <v>http://dx.doi.org/10.1080/13235818.2020.1787306</v>
      </c>
      <c r="V544" s="7" t="s">
        <v>2528</v>
      </c>
      <c r="W544" s="7" t="s">
        <v>2529</v>
      </c>
    </row>
    <row r="545" spans="1:23" ht="20" customHeight="1" x14ac:dyDescent="0.15">
      <c r="A545" s="7">
        <v>542</v>
      </c>
      <c r="B545" s="7">
        <v>3646</v>
      </c>
      <c r="C545" s="7" t="s">
        <v>5413</v>
      </c>
      <c r="D545" s="7" t="s">
        <v>5414</v>
      </c>
      <c r="E545" s="7" t="s">
        <v>5415</v>
      </c>
      <c r="F545" s="7" t="s">
        <v>5416</v>
      </c>
      <c r="G545" s="7" t="s">
        <v>5417</v>
      </c>
      <c r="H545" s="8">
        <v>2020</v>
      </c>
      <c r="I545" s="8" t="s">
        <v>2522</v>
      </c>
      <c r="J545" s="7" t="s">
        <v>2523</v>
      </c>
      <c r="K545" s="7" t="s">
        <v>3235</v>
      </c>
      <c r="L545" s="8" t="s">
        <v>4828</v>
      </c>
      <c r="N545" s="7" t="s">
        <v>2551</v>
      </c>
      <c r="O545" s="7" t="s">
        <v>4066</v>
      </c>
      <c r="P545" s="7">
        <v>2020</v>
      </c>
      <c r="Q545" s="7">
        <v>5</v>
      </c>
      <c r="R545" s="7">
        <v>3</v>
      </c>
      <c r="S545" s="7">
        <v>2592</v>
      </c>
      <c r="T545" s="7">
        <v>2594</v>
      </c>
      <c r="U545" s="7" t="str">
        <f>HYPERLINK("http://dx.doi.org/10.1080/23802359.2020.1715299","http://dx.doi.org/10.1080/23802359.2020.1715299")</f>
        <v>http://dx.doi.org/10.1080/23802359.2020.1715299</v>
      </c>
      <c r="V545" s="7" t="s">
        <v>2528</v>
      </c>
      <c r="W545" s="7" t="s">
        <v>2529</v>
      </c>
    </row>
    <row r="546" spans="1:23" ht="20" customHeight="1" x14ac:dyDescent="0.15">
      <c r="A546" s="7">
        <v>543</v>
      </c>
      <c r="B546" s="7">
        <v>3647</v>
      </c>
      <c r="C546" s="7" t="s">
        <v>5418</v>
      </c>
      <c r="D546" s="7" t="s">
        <v>5419</v>
      </c>
      <c r="E546" s="7" t="s">
        <v>5420</v>
      </c>
      <c r="F546" s="7" t="s">
        <v>5421</v>
      </c>
      <c r="G546" s="7" t="s">
        <v>5422</v>
      </c>
      <c r="H546" s="8">
        <v>2020</v>
      </c>
      <c r="I546" s="8" t="s">
        <v>2758</v>
      </c>
      <c r="J546" s="7" t="s">
        <v>2523</v>
      </c>
      <c r="O546" s="7" t="s">
        <v>3265</v>
      </c>
      <c r="P546" s="7">
        <v>2020</v>
      </c>
      <c r="Q546" s="7">
        <v>207</v>
      </c>
      <c r="R546" s="7" t="s">
        <v>2527</v>
      </c>
      <c r="S546" s="7" t="s">
        <v>2527</v>
      </c>
      <c r="T546" s="7" t="s">
        <v>2527</v>
      </c>
      <c r="U546" s="7" t="str">
        <f>HYPERLINK("http://dx.doi.org/10.1016/j.actatropica.2020.105471","http://dx.doi.org/10.1016/j.actatropica.2020.105471")</f>
        <v>http://dx.doi.org/10.1016/j.actatropica.2020.105471</v>
      </c>
      <c r="V546" s="7" t="s">
        <v>2528</v>
      </c>
      <c r="W546" s="7" t="s">
        <v>2529</v>
      </c>
    </row>
    <row r="547" spans="1:23" ht="20" customHeight="1" x14ac:dyDescent="0.15">
      <c r="A547" s="7">
        <v>544</v>
      </c>
      <c r="B547" s="7">
        <v>3650</v>
      </c>
      <c r="C547" s="7" t="s">
        <v>5423</v>
      </c>
      <c r="D547" s="7" t="s">
        <v>5424</v>
      </c>
      <c r="E547" s="7" t="s">
        <v>5425</v>
      </c>
      <c r="F547" s="7" t="s">
        <v>5426</v>
      </c>
      <c r="G547" s="7" t="s">
        <v>5427</v>
      </c>
      <c r="H547" s="8">
        <v>2020</v>
      </c>
      <c r="I547" s="8" t="s">
        <v>2522</v>
      </c>
      <c r="J547" s="7" t="s">
        <v>2523</v>
      </c>
      <c r="K547" s="7" t="s">
        <v>3271</v>
      </c>
      <c r="L547" s="8" t="s">
        <v>2536</v>
      </c>
      <c r="M547" s="8">
        <v>3</v>
      </c>
      <c r="N547" s="7" t="s">
        <v>2641</v>
      </c>
      <c r="O547" s="7" t="s">
        <v>2559</v>
      </c>
      <c r="P547" s="7">
        <v>2020</v>
      </c>
      <c r="Q547" s="7">
        <v>119</v>
      </c>
      <c r="R547" s="7">
        <v>8</v>
      </c>
      <c r="S547" s="7">
        <v>2511</v>
      </c>
      <c r="T547" s="7">
        <v>2520</v>
      </c>
      <c r="U547" s="7" t="str">
        <f>HYPERLINK("http://dx.doi.org/10.1007/s00436-020-06749-6","http://dx.doi.org/10.1007/s00436-020-06749-6")</f>
        <v>http://dx.doi.org/10.1007/s00436-020-06749-6</v>
      </c>
      <c r="V547" s="7" t="s">
        <v>2528</v>
      </c>
      <c r="W547" s="7" t="s">
        <v>2529</v>
      </c>
    </row>
    <row r="548" spans="1:23" ht="20" customHeight="1" x14ac:dyDescent="0.15">
      <c r="A548" s="7">
        <v>545</v>
      </c>
      <c r="B548" s="7">
        <v>3655</v>
      </c>
      <c r="C548" s="7" t="s">
        <v>5428</v>
      </c>
      <c r="D548" s="7" t="s">
        <v>5429</v>
      </c>
      <c r="E548" s="7" t="s">
        <v>5430</v>
      </c>
      <c r="F548" s="7" t="s">
        <v>5431</v>
      </c>
      <c r="G548" s="7" t="s">
        <v>5432</v>
      </c>
      <c r="H548" s="8">
        <v>2020</v>
      </c>
      <c r="I548" s="8" t="s">
        <v>2758</v>
      </c>
      <c r="J548" s="7" t="s">
        <v>2523</v>
      </c>
      <c r="O548" s="7" t="s">
        <v>5034</v>
      </c>
      <c r="P548" s="7">
        <v>2020</v>
      </c>
      <c r="Q548" s="7">
        <v>52</v>
      </c>
      <c r="R548" s="7">
        <v>3</v>
      </c>
      <c r="S548" s="7">
        <v>863</v>
      </c>
      <c r="T548" s="7">
        <v>874</v>
      </c>
      <c r="U548" s="7" t="str">
        <f>HYPERLINK("http://dx.doi.org/10.17582/journal.pjz/20190130090145","http://dx.doi.org/10.17582/journal.pjz/20190130090145")</f>
        <v>http://dx.doi.org/10.17582/journal.pjz/20190130090145</v>
      </c>
      <c r="V548" s="7" t="s">
        <v>2528</v>
      </c>
      <c r="W548" s="7" t="s">
        <v>2529</v>
      </c>
    </row>
    <row r="549" spans="1:23" ht="20" customHeight="1" x14ac:dyDescent="0.15">
      <c r="A549" s="7">
        <v>546</v>
      </c>
      <c r="B549" s="7">
        <v>3661</v>
      </c>
      <c r="C549" s="7" t="s">
        <v>5433</v>
      </c>
      <c r="D549" s="7" t="s">
        <v>5434</v>
      </c>
      <c r="E549" s="7" t="s">
        <v>5435</v>
      </c>
      <c r="F549" s="7" t="s">
        <v>5436</v>
      </c>
      <c r="G549" s="7" t="s">
        <v>5437</v>
      </c>
      <c r="H549" s="8">
        <v>2020</v>
      </c>
      <c r="I549" s="8" t="s">
        <v>2522</v>
      </c>
      <c r="J549" s="7" t="s">
        <v>2523</v>
      </c>
      <c r="K549" s="7" t="s">
        <v>5438</v>
      </c>
      <c r="L549" s="8" t="s">
        <v>2536</v>
      </c>
      <c r="M549" s="8">
        <v>1</v>
      </c>
      <c r="N549" s="7" t="s">
        <v>2537</v>
      </c>
      <c r="O549" s="7" t="s">
        <v>2664</v>
      </c>
      <c r="P549" s="7">
        <v>2020</v>
      </c>
      <c r="Q549" s="7">
        <v>76</v>
      </c>
      <c r="R549" s="7" t="s">
        <v>2527</v>
      </c>
      <c r="S549" s="7" t="s">
        <v>2527</v>
      </c>
      <c r="T549" s="7" t="s">
        <v>2527</v>
      </c>
      <c r="U549" s="7" t="str">
        <f>HYPERLINK("http://dx.doi.org/10.1016/j.parint.2020.102071","http://dx.doi.org/10.1016/j.parint.2020.102071")</f>
        <v>http://dx.doi.org/10.1016/j.parint.2020.102071</v>
      </c>
      <c r="V549" s="7" t="s">
        <v>2528</v>
      </c>
      <c r="W549" s="7" t="s">
        <v>2529</v>
      </c>
    </row>
    <row r="550" spans="1:23" ht="20" customHeight="1" x14ac:dyDescent="0.15">
      <c r="A550" s="7">
        <v>547</v>
      </c>
      <c r="B550" s="7">
        <v>3666</v>
      </c>
      <c r="C550" s="7" t="s">
        <v>5439</v>
      </c>
      <c r="D550" s="7" t="s">
        <v>5440</v>
      </c>
      <c r="E550" s="7" t="s">
        <v>5441</v>
      </c>
      <c r="F550" s="7" t="s">
        <v>5442</v>
      </c>
      <c r="G550" s="7" t="s">
        <v>5443</v>
      </c>
      <c r="H550" s="8">
        <v>2020</v>
      </c>
      <c r="I550" s="8" t="s">
        <v>2758</v>
      </c>
      <c r="J550" s="7" t="s">
        <v>2523</v>
      </c>
      <c r="O550" s="7" t="s">
        <v>5097</v>
      </c>
      <c r="P550" s="7">
        <v>2020</v>
      </c>
      <c r="Q550" s="7">
        <v>139</v>
      </c>
      <c r="R550" s="7">
        <v>3</v>
      </c>
      <c r="S550" s="7">
        <v>309</v>
      </c>
      <c r="T550" s="7">
        <v>317</v>
      </c>
      <c r="U550" s="7" t="str">
        <f>HYPERLINK("http://dx.doi.org/10.1007/s00435-020-00489-y","http://dx.doi.org/10.1007/s00435-020-00489-y")</f>
        <v>http://dx.doi.org/10.1007/s00435-020-00489-y</v>
      </c>
      <c r="V550" s="7" t="s">
        <v>2528</v>
      </c>
      <c r="W550" s="7" t="s">
        <v>2529</v>
      </c>
    </row>
    <row r="551" spans="1:23" ht="20" customHeight="1" x14ac:dyDescent="0.15">
      <c r="A551" s="7">
        <v>548</v>
      </c>
      <c r="B551" s="7">
        <v>3672</v>
      </c>
      <c r="C551" s="7" t="s">
        <v>5444</v>
      </c>
      <c r="D551" s="7" t="s">
        <v>5445</v>
      </c>
      <c r="E551" s="7" t="s">
        <v>5446</v>
      </c>
      <c r="F551" s="7" t="s">
        <v>5447</v>
      </c>
      <c r="G551" s="7" t="s">
        <v>5448</v>
      </c>
      <c r="H551" s="8">
        <v>2020</v>
      </c>
      <c r="I551" s="8" t="s">
        <v>2522</v>
      </c>
      <c r="J551" s="7" t="s">
        <v>2523</v>
      </c>
      <c r="K551" s="7" t="s">
        <v>4045</v>
      </c>
      <c r="L551" s="8" t="s">
        <v>2536</v>
      </c>
      <c r="M551" s="8">
        <v>2</v>
      </c>
      <c r="N551" s="7" t="s">
        <v>2807</v>
      </c>
      <c r="O551" s="7" t="s">
        <v>3763</v>
      </c>
      <c r="P551" s="7">
        <v>2020</v>
      </c>
      <c r="Q551" s="7">
        <v>13</v>
      </c>
      <c r="R551" s="7">
        <v>1</v>
      </c>
      <c r="S551" s="7" t="s">
        <v>2527</v>
      </c>
      <c r="T551" s="7" t="s">
        <v>2527</v>
      </c>
      <c r="U551" s="7" t="str">
        <f>HYPERLINK("http://dx.doi.org/10.1186/s13071-020-3913-x","http://dx.doi.org/10.1186/s13071-020-3913-x")</f>
        <v>http://dx.doi.org/10.1186/s13071-020-3913-x</v>
      </c>
      <c r="V551" s="7" t="s">
        <v>2528</v>
      </c>
      <c r="W551" s="7" t="s">
        <v>2529</v>
      </c>
    </row>
    <row r="552" spans="1:23" ht="20" customHeight="1" x14ac:dyDescent="0.15">
      <c r="A552" s="7">
        <v>549</v>
      </c>
      <c r="B552" s="7">
        <v>3691</v>
      </c>
      <c r="C552" s="7" t="s">
        <v>5449</v>
      </c>
      <c r="D552" s="7" t="s">
        <v>5450</v>
      </c>
      <c r="E552" s="7" t="s">
        <v>5451</v>
      </c>
      <c r="F552" s="7" t="s">
        <v>5452</v>
      </c>
      <c r="G552" s="7" t="s">
        <v>5453</v>
      </c>
      <c r="H552" s="8">
        <v>2020</v>
      </c>
      <c r="I552" s="8" t="s">
        <v>2758</v>
      </c>
      <c r="J552" s="7" t="s">
        <v>2523</v>
      </c>
      <c r="O552" s="7" t="s">
        <v>2601</v>
      </c>
      <c r="P552" s="7">
        <v>2020</v>
      </c>
      <c r="Q552" s="7">
        <v>20</v>
      </c>
      <c r="R552" s="7" t="s">
        <v>2527</v>
      </c>
      <c r="S552" s="7" t="s">
        <v>2527</v>
      </c>
      <c r="T552" s="7" t="s">
        <v>2527</v>
      </c>
      <c r="U552" s="7" t="str">
        <f>HYPERLINK("http://dx.doi.org/10.1016/j.vprsr.2020.100408","http://dx.doi.org/10.1016/j.vprsr.2020.100408")</f>
        <v>http://dx.doi.org/10.1016/j.vprsr.2020.100408</v>
      </c>
      <c r="V552" s="7" t="s">
        <v>2528</v>
      </c>
      <c r="W552" s="7" t="s">
        <v>2529</v>
      </c>
    </row>
    <row r="553" spans="1:23" ht="20" customHeight="1" x14ac:dyDescent="0.15">
      <c r="A553" s="7">
        <v>550</v>
      </c>
      <c r="B553" s="7">
        <v>3695</v>
      </c>
      <c r="C553" s="7" t="s">
        <v>5454</v>
      </c>
      <c r="D553" s="7" t="s">
        <v>5455</v>
      </c>
      <c r="E553" s="7" t="s">
        <v>5456</v>
      </c>
      <c r="F553" s="7" t="s">
        <v>2527</v>
      </c>
      <c r="G553" s="7" t="s">
        <v>5457</v>
      </c>
      <c r="H553" s="8">
        <v>2020</v>
      </c>
      <c r="I553" s="8" t="s">
        <v>2522</v>
      </c>
      <c r="J553" s="7" t="s">
        <v>2523</v>
      </c>
      <c r="K553" s="7" t="s">
        <v>4272</v>
      </c>
      <c r="L553" s="8" t="s">
        <v>2536</v>
      </c>
      <c r="M553" s="8">
        <v>4</v>
      </c>
      <c r="N553" s="7" t="s">
        <v>2658</v>
      </c>
      <c r="O553" s="7" t="s">
        <v>2664</v>
      </c>
      <c r="P553" s="7">
        <v>2020</v>
      </c>
      <c r="Q553" s="7">
        <v>75</v>
      </c>
      <c r="R553" s="7" t="s">
        <v>2527</v>
      </c>
      <c r="S553" s="7" t="s">
        <v>2527</v>
      </c>
      <c r="T553" s="7" t="s">
        <v>2527</v>
      </c>
      <c r="U553" s="7" t="str">
        <f>HYPERLINK("http://dx.doi.org/10.1016/j.parint.2020.102055","http://dx.doi.org/10.1016/j.parint.2020.102055")</f>
        <v>http://dx.doi.org/10.1016/j.parint.2020.102055</v>
      </c>
      <c r="V553" s="7" t="s">
        <v>2528</v>
      </c>
      <c r="W553" s="7" t="s">
        <v>2529</v>
      </c>
    </row>
    <row r="554" spans="1:23" ht="20" customHeight="1" x14ac:dyDescent="0.15">
      <c r="A554" s="7">
        <v>551</v>
      </c>
      <c r="B554" s="7">
        <v>3701</v>
      </c>
      <c r="C554" s="7" t="s">
        <v>5458</v>
      </c>
      <c r="D554" s="7" t="s">
        <v>5459</v>
      </c>
      <c r="E554" s="7" t="s">
        <v>5460</v>
      </c>
      <c r="F554" s="7" t="s">
        <v>5461</v>
      </c>
      <c r="G554" s="7" t="s">
        <v>5462</v>
      </c>
      <c r="H554" s="8">
        <v>2020</v>
      </c>
      <c r="I554" s="8" t="s">
        <v>2522</v>
      </c>
      <c r="J554" s="7" t="s">
        <v>2523</v>
      </c>
      <c r="K554" s="7" t="s">
        <v>2535</v>
      </c>
      <c r="L554" s="8" t="s">
        <v>2536</v>
      </c>
      <c r="M554" s="8">
        <v>3</v>
      </c>
      <c r="N554" s="7" t="s">
        <v>2607</v>
      </c>
      <c r="O554" s="7" t="s">
        <v>3527</v>
      </c>
      <c r="P554" s="7">
        <v>2020</v>
      </c>
      <c r="Q554" s="7">
        <v>68</v>
      </c>
      <c r="R554" s="7">
        <v>1</v>
      </c>
      <c r="S554" s="7">
        <v>20</v>
      </c>
      <c r="T554" s="7">
        <v>29</v>
      </c>
      <c r="U554" s="7" t="str">
        <f>HYPERLINK("http://dx.doi.org/10.1556/004.2020.00001","http://dx.doi.org/10.1556/004.2020.00001")</f>
        <v>http://dx.doi.org/10.1556/004.2020.00001</v>
      </c>
      <c r="V554" s="7" t="s">
        <v>2528</v>
      </c>
      <c r="W554" s="7" t="s">
        <v>2529</v>
      </c>
    </row>
    <row r="555" spans="1:23" ht="20" customHeight="1" x14ac:dyDescent="0.15">
      <c r="A555" s="7">
        <v>552</v>
      </c>
      <c r="B555" s="7">
        <v>3704</v>
      </c>
      <c r="C555" s="7" t="s">
        <v>5463</v>
      </c>
      <c r="D555" s="7" t="s">
        <v>5464</v>
      </c>
      <c r="E555" s="7" t="s">
        <v>5465</v>
      </c>
      <c r="F555" s="7" t="s">
        <v>5466</v>
      </c>
      <c r="G555" s="7" t="s">
        <v>5467</v>
      </c>
      <c r="H555" s="8">
        <v>2020</v>
      </c>
      <c r="I555" s="8" t="s">
        <v>2758</v>
      </c>
      <c r="J555" s="7" t="s">
        <v>2523</v>
      </c>
      <c r="O555" s="7" t="s">
        <v>3201</v>
      </c>
      <c r="P555" s="7">
        <v>2020</v>
      </c>
      <c r="Q555" s="7">
        <v>78</v>
      </c>
      <c r="R555" s="7" t="s">
        <v>2527</v>
      </c>
      <c r="S555" s="7" t="s">
        <v>2527</v>
      </c>
      <c r="T555" s="7" t="s">
        <v>2527</v>
      </c>
      <c r="U555" s="7" t="str">
        <f>HYPERLINK("http://dx.doi.org/10.1016/j.meegid.2019.104132","http://dx.doi.org/10.1016/j.meegid.2019.104132")</f>
        <v>http://dx.doi.org/10.1016/j.meegid.2019.104132</v>
      </c>
      <c r="V555" s="7" t="s">
        <v>2528</v>
      </c>
      <c r="W555" s="7" t="s">
        <v>2529</v>
      </c>
    </row>
    <row r="556" spans="1:23" ht="20" customHeight="1" x14ac:dyDescent="0.15">
      <c r="A556" s="7">
        <v>553</v>
      </c>
      <c r="B556" s="7">
        <v>3716</v>
      </c>
      <c r="C556" s="7" t="s">
        <v>5468</v>
      </c>
      <c r="D556" s="7" t="s">
        <v>5469</v>
      </c>
      <c r="E556" s="7" t="s">
        <v>5470</v>
      </c>
      <c r="F556" s="7" t="s">
        <v>5471</v>
      </c>
      <c r="G556" s="7" t="s">
        <v>5472</v>
      </c>
      <c r="H556" s="8">
        <v>2020</v>
      </c>
      <c r="I556" s="8" t="s">
        <v>2758</v>
      </c>
      <c r="J556" s="7" t="s">
        <v>2523</v>
      </c>
      <c r="O556" s="7" t="s">
        <v>3763</v>
      </c>
      <c r="P556" s="7">
        <v>2020</v>
      </c>
      <c r="Q556" s="7">
        <v>13</v>
      </c>
      <c r="R556" s="7">
        <v>1</v>
      </c>
      <c r="S556" s="7" t="s">
        <v>2527</v>
      </c>
      <c r="T556" s="7" t="s">
        <v>2527</v>
      </c>
      <c r="U556" s="7" t="str">
        <f>HYPERLINK("http://dx.doi.org/10.1186/s13071-020-3914-9","http://dx.doi.org/10.1186/s13071-020-3914-9")</f>
        <v>http://dx.doi.org/10.1186/s13071-020-3914-9</v>
      </c>
      <c r="V556" s="7" t="s">
        <v>2528</v>
      </c>
      <c r="W556" s="7" t="s">
        <v>2529</v>
      </c>
    </row>
    <row r="557" spans="1:23" ht="20" customHeight="1" x14ac:dyDescent="0.15">
      <c r="A557" s="7">
        <v>554</v>
      </c>
      <c r="B557" s="7">
        <v>3737</v>
      </c>
      <c r="C557" s="7" t="s">
        <v>5473</v>
      </c>
      <c r="D557" s="7" t="s">
        <v>5474</v>
      </c>
      <c r="E557" s="7" t="s">
        <v>5475</v>
      </c>
      <c r="F557" s="7" t="s">
        <v>5476</v>
      </c>
      <c r="G557" s="7" t="s">
        <v>5477</v>
      </c>
      <c r="H557" s="8">
        <v>2020</v>
      </c>
      <c r="I557" s="8" t="s">
        <v>2522</v>
      </c>
      <c r="J557" s="7" t="s">
        <v>2523</v>
      </c>
      <c r="K557" s="7" t="s">
        <v>4045</v>
      </c>
      <c r="L557" s="8" t="s">
        <v>2536</v>
      </c>
      <c r="M557" s="8">
        <v>2</v>
      </c>
      <c r="N557" s="7" t="s">
        <v>2807</v>
      </c>
      <c r="O557" s="7" t="s">
        <v>2652</v>
      </c>
      <c r="P557" s="7">
        <v>2020</v>
      </c>
      <c r="Q557" s="7">
        <v>94</v>
      </c>
      <c r="R557" s="7" t="s">
        <v>2527</v>
      </c>
      <c r="S557" s="7" t="s">
        <v>2527</v>
      </c>
      <c r="T557" s="7" t="s">
        <v>2527</v>
      </c>
      <c r="U557" s="7" t="str">
        <f>HYPERLINK("http://dx.doi.org/10.1017/S0022149X20000425","http://dx.doi.org/10.1017/S0022149X20000425")</f>
        <v>http://dx.doi.org/10.1017/S0022149X20000425</v>
      </c>
      <c r="V557" s="7" t="s">
        <v>2528</v>
      </c>
      <c r="W557" s="7" t="s">
        <v>2529</v>
      </c>
    </row>
    <row r="558" spans="1:23" ht="20" customHeight="1" x14ac:dyDescent="0.15">
      <c r="A558" s="7">
        <v>555</v>
      </c>
      <c r="B558" s="7">
        <v>3749</v>
      </c>
      <c r="C558" s="7" t="s">
        <v>5478</v>
      </c>
      <c r="D558" s="7" t="s">
        <v>5479</v>
      </c>
      <c r="E558" s="7" t="s">
        <v>5480</v>
      </c>
      <c r="F558" s="7" t="s">
        <v>5481</v>
      </c>
      <c r="G558" s="7" t="s">
        <v>5482</v>
      </c>
      <c r="H558" s="8">
        <v>2020</v>
      </c>
      <c r="I558" s="8" t="s">
        <v>2522</v>
      </c>
      <c r="J558" s="7" t="s">
        <v>2523</v>
      </c>
      <c r="K558" s="7" t="s">
        <v>2535</v>
      </c>
      <c r="L558" s="8" t="s">
        <v>2536</v>
      </c>
      <c r="M558" s="8">
        <v>1</v>
      </c>
      <c r="N558" s="7" t="s">
        <v>2621</v>
      </c>
      <c r="O558" s="7" t="s">
        <v>2652</v>
      </c>
      <c r="P558" s="7">
        <v>2020</v>
      </c>
      <c r="Q558" s="7">
        <v>94</v>
      </c>
      <c r="R558" s="7" t="s">
        <v>2527</v>
      </c>
      <c r="S558" s="7" t="s">
        <v>2527</v>
      </c>
      <c r="T558" s="7" t="s">
        <v>2527</v>
      </c>
      <c r="U558" s="7" t="str">
        <f>HYPERLINK("http://dx.doi.org/10.1017/S0022149X19000646","http://dx.doi.org/10.1017/S0022149X19000646")</f>
        <v>http://dx.doi.org/10.1017/S0022149X19000646</v>
      </c>
      <c r="V558" s="7" t="s">
        <v>2528</v>
      </c>
      <c r="W558" s="7" t="s">
        <v>2529</v>
      </c>
    </row>
    <row r="562" spans="9:9" ht="20" customHeight="1" x14ac:dyDescent="0.15">
      <c r="I562" s="8">
        <f>COUNTIF(I4:I558, "Y")</f>
        <v>435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70E240-F4D9-F04C-A0BD-38E01C619CFF}">
  <dimension ref="A1:P72"/>
  <sheetViews>
    <sheetView zoomScale="163" workbookViewId="0"/>
  </sheetViews>
  <sheetFormatPr baseColWidth="10" defaultRowHeight="16" x14ac:dyDescent="0.2"/>
  <cols>
    <col min="1" max="1" width="13.6640625" bestFit="1" customWidth="1"/>
    <col min="3" max="3" width="18.83203125" customWidth="1"/>
    <col min="4" max="4" width="19.33203125" customWidth="1"/>
    <col min="5" max="5" width="27" bestFit="1" customWidth="1"/>
    <col min="6" max="6" width="13" customWidth="1"/>
    <col min="7" max="7" width="13.1640625" customWidth="1"/>
    <col min="13" max="13" width="17.33203125" customWidth="1"/>
  </cols>
  <sheetData>
    <row r="1" spans="1:16" x14ac:dyDescent="0.2">
      <c r="A1" t="s">
        <v>2492</v>
      </c>
    </row>
    <row r="2" spans="1:16" s="3" customFormat="1" x14ac:dyDescent="0.2">
      <c r="A2" s="3" t="s">
        <v>383</v>
      </c>
      <c r="B2" s="3" t="s">
        <v>0</v>
      </c>
      <c r="C2" s="3" t="s">
        <v>1</v>
      </c>
      <c r="D2" s="3" t="s">
        <v>2</v>
      </c>
      <c r="E2" s="3" t="s">
        <v>3</v>
      </c>
      <c r="F2" s="3" t="s">
        <v>4</v>
      </c>
      <c r="G2" s="3" t="s">
        <v>5</v>
      </c>
      <c r="H2" s="3" t="s">
        <v>6</v>
      </c>
      <c r="I2" s="3" t="s">
        <v>7</v>
      </c>
    </row>
    <row r="3" spans="1:16" x14ac:dyDescent="0.2">
      <c r="A3">
        <v>1</v>
      </c>
      <c r="C3" t="s">
        <v>8</v>
      </c>
      <c r="D3" t="s">
        <v>9</v>
      </c>
      <c r="E3" t="s">
        <v>10</v>
      </c>
      <c r="F3" t="s">
        <v>11</v>
      </c>
      <c r="G3" s="1">
        <v>44025</v>
      </c>
      <c r="H3" t="s">
        <v>12</v>
      </c>
      <c r="I3">
        <v>26114</v>
      </c>
      <c r="O3" s="2"/>
    </row>
    <row r="4" spans="1:16" x14ac:dyDescent="0.2">
      <c r="A4">
        <v>2</v>
      </c>
      <c r="B4" t="s">
        <v>13</v>
      </c>
      <c r="C4" t="s">
        <v>14</v>
      </c>
      <c r="D4" t="s">
        <v>15</v>
      </c>
      <c r="E4" t="s">
        <v>16</v>
      </c>
      <c r="F4" t="s">
        <v>17</v>
      </c>
      <c r="G4" s="1">
        <v>45541</v>
      </c>
      <c r="H4" t="s">
        <v>18</v>
      </c>
      <c r="O4" s="2"/>
      <c r="P4" s="2"/>
    </row>
    <row r="5" spans="1:16" x14ac:dyDescent="0.2">
      <c r="C5" t="s">
        <v>20</v>
      </c>
      <c r="D5" t="s">
        <v>21</v>
      </c>
      <c r="E5" t="s">
        <v>16</v>
      </c>
      <c r="F5" t="s">
        <v>17</v>
      </c>
      <c r="G5" s="1">
        <v>45469</v>
      </c>
      <c r="H5" t="s">
        <v>22</v>
      </c>
      <c r="O5" s="2"/>
    </row>
    <row r="6" spans="1:16" x14ac:dyDescent="0.2">
      <c r="A6">
        <v>3</v>
      </c>
      <c r="B6" t="s">
        <v>13</v>
      </c>
      <c r="C6" t="s">
        <v>24</v>
      </c>
      <c r="D6" t="s">
        <v>25</v>
      </c>
      <c r="E6" t="s">
        <v>26</v>
      </c>
      <c r="F6" t="s">
        <v>17</v>
      </c>
      <c r="G6" s="1">
        <v>44862</v>
      </c>
      <c r="H6" t="s">
        <v>27</v>
      </c>
      <c r="O6" s="2"/>
    </row>
    <row r="7" spans="1:16" x14ac:dyDescent="0.2">
      <c r="A7">
        <v>4</v>
      </c>
      <c r="B7" t="s">
        <v>23</v>
      </c>
      <c r="C7" t="s">
        <v>28</v>
      </c>
      <c r="D7" t="s">
        <v>29</v>
      </c>
      <c r="E7" t="s">
        <v>30</v>
      </c>
      <c r="F7" t="s">
        <v>11</v>
      </c>
      <c r="G7" s="1">
        <v>45503</v>
      </c>
      <c r="H7" t="s">
        <v>31</v>
      </c>
      <c r="I7">
        <v>109718</v>
      </c>
    </row>
    <row r="8" spans="1:16" x14ac:dyDescent="0.2">
      <c r="A8">
        <v>5</v>
      </c>
      <c r="B8" t="s">
        <v>19</v>
      </c>
      <c r="C8" t="s">
        <v>32</v>
      </c>
      <c r="D8" t="s">
        <v>33</v>
      </c>
      <c r="E8" t="s">
        <v>34</v>
      </c>
      <c r="F8" t="s">
        <v>35</v>
      </c>
      <c r="G8" s="1">
        <v>44298</v>
      </c>
      <c r="H8" t="s">
        <v>36</v>
      </c>
      <c r="I8">
        <v>78</v>
      </c>
    </row>
    <row r="9" spans="1:16" x14ac:dyDescent="0.2">
      <c r="C9" t="s">
        <v>37</v>
      </c>
      <c r="D9" t="s">
        <v>38</v>
      </c>
      <c r="E9" t="s">
        <v>34</v>
      </c>
      <c r="F9" t="s">
        <v>11</v>
      </c>
      <c r="G9" s="1">
        <v>40875</v>
      </c>
      <c r="H9" t="s">
        <v>39</v>
      </c>
      <c r="I9">
        <v>4348</v>
      </c>
    </row>
    <row r="10" spans="1:16" x14ac:dyDescent="0.2">
      <c r="A10">
        <v>6</v>
      </c>
      <c r="B10" t="s">
        <v>13</v>
      </c>
      <c r="C10" t="s">
        <v>40</v>
      </c>
      <c r="D10" t="s">
        <v>41</v>
      </c>
      <c r="E10" t="s">
        <v>42</v>
      </c>
      <c r="F10" t="s">
        <v>35</v>
      </c>
      <c r="G10" s="1">
        <v>44827</v>
      </c>
      <c r="H10" t="s">
        <v>43</v>
      </c>
      <c r="I10">
        <v>19455</v>
      </c>
    </row>
    <row r="11" spans="1:16" x14ac:dyDescent="0.2">
      <c r="C11" t="s">
        <v>44</v>
      </c>
      <c r="D11" t="s">
        <v>45</v>
      </c>
      <c r="E11" t="s">
        <v>42</v>
      </c>
      <c r="F11" t="s">
        <v>17</v>
      </c>
      <c r="G11" s="1">
        <v>45385</v>
      </c>
      <c r="H11" t="s">
        <v>46</v>
      </c>
    </row>
    <row r="12" spans="1:16" x14ac:dyDescent="0.2">
      <c r="C12" t="s">
        <v>47</v>
      </c>
      <c r="D12" t="s">
        <v>48</v>
      </c>
      <c r="E12" t="s">
        <v>42</v>
      </c>
      <c r="F12" t="s">
        <v>17</v>
      </c>
      <c r="G12" s="1">
        <v>45385</v>
      </c>
      <c r="H12" t="s">
        <v>49</v>
      </c>
    </row>
    <row r="13" spans="1:16" x14ac:dyDescent="0.2">
      <c r="C13" t="s">
        <v>50</v>
      </c>
      <c r="D13" t="s">
        <v>51</v>
      </c>
      <c r="E13" t="s">
        <v>42</v>
      </c>
      <c r="F13" t="s">
        <v>17</v>
      </c>
      <c r="G13" s="1">
        <v>41906</v>
      </c>
    </row>
    <row r="14" spans="1:16" x14ac:dyDescent="0.2">
      <c r="A14">
        <v>7</v>
      </c>
      <c r="C14" t="s">
        <v>52</v>
      </c>
      <c r="D14" t="s">
        <v>53</v>
      </c>
      <c r="E14" t="s">
        <v>54</v>
      </c>
      <c r="F14" t="s">
        <v>11</v>
      </c>
      <c r="G14" s="1">
        <v>45503</v>
      </c>
      <c r="H14" t="s">
        <v>55</v>
      </c>
      <c r="I14">
        <v>287780</v>
      </c>
    </row>
    <row r="15" spans="1:16" x14ac:dyDescent="0.2">
      <c r="A15">
        <v>8</v>
      </c>
      <c r="C15" t="s">
        <v>56</v>
      </c>
      <c r="D15" t="s">
        <v>57</v>
      </c>
      <c r="E15" t="s">
        <v>58</v>
      </c>
      <c r="F15" t="s">
        <v>11</v>
      </c>
      <c r="G15" s="1">
        <v>45503</v>
      </c>
      <c r="H15" t="s">
        <v>59</v>
      </c>
      <c r="I15">
        <v>121416</v>
      </c>
    </row>
    <row r="16" spans="1:16" x14ac:dyDescent="0.2">
      <c r="A16">
        <v>9</v>
      </c>
      <c r="C16" t="s">
        <v>60</v>
      </c>
      <c r="D16" t="s">
        <v>61</v>
      </c>
      <c r="E16" t="s">
        <v>62</v>
      </c>
      <c r="F16" t="s">
        <v>11</v>
      </c>
      <c r="G16" s="1">
        <v>43447</v>
      </c>
      <c r="H16" t="s">
        <v>63</v>
      </c>
      <c r="I16">
        <v>86083</v>
      </c>
    </row>
    <row r="17" spans="1:9" x14ac:dyDescent="0.2">
      <c r="A17">
        <v>10</v>
      </c>
      <c r="B17" t="s">
        <v>13</v>
      </c>
      <c r="C17" t="s">
        <v>64</v>
      </c>
      <c r="D17" t="s">
        <v>65</v>
      </c>
      <c r="E17" t="s">
        <v>66</v>
      </c>
      <c r="F17" t="s">
        <v>11</v>
      </c>
      <c r="G17" s="1">
        <v>44306</v>
      </c>
      <c r="H17" t="s">
        <v>67</v>
      </c>
      <c r="I17">
        <v>1021</v>
      </c>
    </row>
    <row r="18" spans="1:9" x14ac:dyDescent="0.2">
      <c r="C18" t="s">
        <v>68</v>
      </c>
      <c r="D18" t="s">
        <v>69</v>
      </c>
      <c r="E18" t="s">
        <v>66</v>
      </c>
      <c r="F18" t="s">
        <v>11</v>
      </c>
      <c r="G18" s="1">
        <v>43641</v>
      </c>
      <c r="H18" t="s">
        <v>70</v>
      </c>
      <c r="I18">
        <v>16040</v>
      </c>
    </row>
    <row r="19" spans="1:9" x14ac:dyDescent="0.2">
      <c r="C19" t="s">
        <v>71</v>
      </c>
      <c r="D19" t="s">
        <v>72</v>
      </c>
      <c r="E19" t="s">
        <v>66</v>
      </c>
      <c r="F19" t="s">
        <v>11</v>
      </c>
      <c r="G19" s="1">
        <v>43704</v>
      </c>
      <c r="H19" t="s">
        <v>73</v>
      </c>
      <c r="I19">
        <v>40380</v>
      </c>
    </row>
    <row r="20" spans="1:9" x14ac:dyDescent="0.2">
      <c r="C20" t="s">
        <v>74</v>
      </c>
      <c r="D20" t="s">
        <v>75</v>
      </c>
      <c r="E20" t="s">
        <v>66</v>
      </c>
      <c r="F20" t="s">
        <v>11</v>
      </c>
      <c r="G20" s="1">
        <v>45288</v>
      </c>
      <c r="H20" t="s">
        <v>76</v>
      </c>
      <c r="I20">
        <v>63047</v>
      </c>
    </row>
    <row r="21" spans="1:9" x14ac:dyDescent="0.2">
      <c r="C21" t="s">
        <v>77</v>
      </c>
      <c r="D21" t="s">
        <v>78</v>
      </c>
      <c r="E21" t="s">
        <v>66</v>
      </c>
      <c r="F21" t="s">
        <v>17</v>
      </c>
      <c r="G21" s="1">
        <v>45126</v>
      </c>
      <c r="H21" t="s">
        <v>79</v>
      </c>
    </row>
    <row r="22" spans="1:9" x14ac:dyDescent="0.2">
      <c r="A22">
        <v>11</v>
      </c>
      <c r="B22" t="s">
        <v>13</v>
      </c>
      <c r="C22" t="s">
        <v>80</v>
      </c>
      <c r="D22" t="s">
        <v>81</v>
      </c>
      <c r="E22" t="s">
        <v>82</v>
      </c>
      <c r="F22" t="s">
        <v>17</v>
      </c>
      <c r="G22" s="1">
        <v>45531</v>
      </c>
      <c r="H22" t="s">
        <v>83</v>
      </c>
    </row>
    <row r="23" spans="1:9" x14ac:dyDescent="0.2">
      <c r="C23" t="s">
        <v>84</v>
      </c>
      <c r="D23" t="s">
        <v>85</v>
      </c>
      <c r="E23" t="s">
        <v>82</v>
      </c>
      <c r="F23" t="s">
        <v>11</v>
      </c>
      <c r="G23" s="1">
        <v>43211</v>
      </c>
      <c r="H23" t="s">
        <v>86</v>
      </c>
      <c r="I23">
        <v>2816</v>
      </c>
    </row>
    <row r="24" spans="1:9" x14ac:dyDescent="0.2">
      <c r="C24" t="s">
        <v>87</v>
      </c>
      <c r="D24" t="s">
        <v>88</v>
      </c>
      <c r="E24" t="s">
        <v>82</v>
      </c>
      <c r="F24" t="s">
        <v>11</v>
      </c>
      <c r="G24" s="1">
        <v>43572</v>
      </c>
      <c r="H24" t="s">
        <v>89</v>
      </c>
      <c r="I24">
        <v>23604</v>
      </c>
    </row>
    <row r="25" spans="1:9" x14ac:dyDescent="0.2">
      <c r="C25" t="s">
        <v>90</v>
      </c>
      <c r="D25" t="s">
        <v>91</v>
      </c>
      <c r="E25" t="s">
        <v>82</v>
      </c>
      <c r="F25" t="s">
        <v>11</v>
      </c>
      <c r="G25" s="1">
        <v>41974</v>
      </c>
      <c r="H25" t="s">
        <v>92</v>
      </c>
      <c r="I25">
        <v>20158</v>
      </c>
    </row>
    <row r="26" spans="1:9" x14ac:dyDescent="0.2">
      <c r="C26" t="s">
        <v>93</v>
      </c>
      <c r="D26" t="s">
        <v>94</v>
      </c>
      <c r="E26" t="s">
        <v>82</v>
      </c>
      <c r="F26" t="s">
        <v>11</v>
      </c>
      <c r="G26" s="1">
        <v>42020</v>
      </c>
      <c r="H26" t="s">
        <v>95</v>
      </c>
      <c r="I26">
        <v>37554</v>
      </c>
    </row>
    <row r="27" spans="1:9" x14ac:dyDescent="0.2">
      <c r="A27">
        <v>12</v>
      </c>
      <c r="B27" t="s">
        <v>19</v>
      </c>
      <c r="C27" t="s">
        <v>96</v>
      </c>
      <c r="D27" t="s">
        <v>97</v>
      </c>
      <c r="E27" t="s">
        <v>98</v>
      </c>
      <c r="F27" t="s">
        <v>11</v>
      </c>
      <c r="G27" s="1">
        <v>43717</v>
      </c>
      <c r="H27" t="s">
        <v>99</v>
      </c>
      <c r="I27">
        <v>11829</v>
      </c>
    </row>
    <row r="28" spans="1:9" x14ac:dyDescent="0.2">
      <c r="A28">
        <v>13</v>
      </c>
      <c r="B28" t="s">
        <v>13</v>
      </c>
      <c r="C28" t="s">
        <v>100</v>
      </c>
      <c r="D28" t="s">
        <v>101</v>
      </c>
      <c r="E28" t="s">
        <v>102</v>
      </c>
      <c r="F28" t="s">
        <v>35</v>
      </c>
      <c r="G28" s="1">
        <v>44824</v>
      </c>
      <c r="H28" t="s">
        <v>103</v>
      </c>
      <c r="I28">
        <v>393</v>
      </c>
    </row>
    <row r="29" spans="1:9" x14ac:dyDescent="0.2">
      <c r="C29" t="s">
        <v>104</v>
      </c>
      <c r="D29" t="s">
        <v>105</v>
      </c>
      <c r="E29" t="s">
        <v>102</v>
      </c>
      <c r="F29" t="s">
        <v>35</v>
      </c>
      <c r="G29" s="1">
        <v>44824</v>
      </c>
      <c r="H29" t="s">
        <v>106</v>
      </c>
      <c r="I29">
        <v>736</v>
      </c>
    </row>
    <row r="30" spans="1:9" x14ac:dyDescent="0.2">
      <c r="A30">
        <v>14</v>
      </c>
      <c r="B30" t="s">
        <v>19</v>
      </c>
      <c r="C30" t="s">
        <v>107</v>
      </c>
      <c r="D30" t="s">
        <v>108</v>
      </c>
      <c r="E30" t="s">
        <v>109</v>
      </c>
      <c r="F30" t="s">
        <v>11</v>
      </c>
      <c r="G30" s="1">
        <v>43570</v>
      </c>
      <c r="H30" t="s">
        <v>110</v>
      </c>
      <c r="I30">
        <v>13306</v>
      </c>
    </row>
    <row r="31" spans="1:9" x14ac:dyDescent="0.2">
      <c r="A31">
        <v>15</v>
      </c>
      <c r="B31" t="s">
        <v>19</v>
      </c>
      <c r="C31" t="s">
        <v>111</v>
      </c>
      <c r="D31" t="s">
        <v>112</v>
      </c>
      <c r="E31" t="s">
        <v>113</v>
      </c>
      <c r="F31" t="s">
        <v>11</v>
      </c>
      <c r="G31" s="1">
        <v>41829</v>
      </c>
      <c r="H31" t="s">
        <v>114</v>
      </c>
      <c r="I31">
        <v>42216</v>
      </c>
    </row>
    <row r="32" spans="1:9" x14ac:dyDescent="0.2">
      <c r="C32" t="s">
        <v>115</v>
      </c>
      <c r="D32" t="s">
        <v>112</v>
      </c>
      <c r="E32" t="s">
        <v>113</v>
      </c>
      <c r="F32" t="s">
        <v>11</v>
      </c>
      <c r="G32" s="1">
        <v>41829</v>
      </c>
      <c r="H32" t="s">
        <v>114</v>
      </c>
      <c r="I32">
        <v>42216</v>
      </c>
    </row>
    <row r="33" spans="1:9" x14ac:dyDescent="0.2">
      <c r="C33" t="s">
        <v>116</v>
      </c>
      <c r="D33" t="s">
        <v>117</v>
      </c>
      <c r="E33" t="s">
        <v>113</v>
      </c>
      <c r="F33" t="s">
        <v>35</v>
      </c>
      <c r="G33" s="1">
        <v>45511</v>
      </c>
      <c r="H33" t="s">
        <v>118</v>
      </c>
      <c r="I33">
        <v>342</v>
      </c>
    </row>
    <row r="34" spans="1:9" x14ac:dyDescent="0.2">
      <c r="C34" t="s">
        <v>119</v>
      </c>
      <c r="D34" t="s">
        <v>120</v>
      </c>
      <c r="E34" t="s">
        <v>113</v>
      </c>
      <c r="F34" t="s">
        <v>17</v>
      </c>
      <c r="G34" s="1">
        <v>45510</v>
      </c>
      <c r="H34" t="s">
        <v>121</v>
      </c>
    </row>
    <row r="35" spans="1:9" x14ac:dyDescent="0.2">
      <c r="C35" t="s">
        <v>122</v>
      </c>
      <c r="D35" t="s">
        <v>123</v>
      </c>
      <c r="E35" t="s">
        <v>113</v>
      </c>
      <c r="F35" t="s">
        <v>11</v>
      </c>
      <c r="G35" s="1">
        <v>42790</v>
      </c>
      <c r="H35" t="s">
        <v>124</v>
      </c>
      <c r="I35">
        <v>16038</v>
      </c>
    </row>
    <row r="36" spans="1:9" x14ac:dyDescent="0.2">
      <c r="A36">
        <v>16</v>
      </c>
      <c r="B36" t="s">
        <v>19</v>
      </c>
      <c r="C36" t="s">
        <v>125</v>
      </c>
      <c r="D36" t="s">
        <v>126</v>
      </c>
      <c r="E36" t="s">
        <v>127</v>
      </c>
      <c r="F36" t="s">
        <v>11</v>
      </c>
      <c r="G36" s="1">
        <v>44005</v>
      </c>
      <c r="H36" t="s">
        <v>128</v>
      </c>
      <c r="I36">
        <v>27557</v>
      </c>
    </row>
    <row r="37" spans="1:9" x14ac:dyDescent="0.2">
      <c r="A37">
        <v>17</v>
      </c>
      <c r="B37" t="s">
        <v>23</v>
      </c>
      <c r="C37" t="s">
        <v>129</v>
      </c>
      <c r="D37" t="s">
        <v>130</v>
      </c>
      <c r="E37" t="s">
        <v>131</v>
      </c>
      <c r="F37" t="s">
        <v>11</v>
      </c>
      <c r="G37" s="1">
        <v>44060</v>
      </c>
      <c r="H37" t="s">
        <v>132</v>
      </c>
      <c r="I37">
        <v>29377</v>
      </c>
    </row>
    <row r="38" spans="1:9" x14ac:dyDescent="0.2">
      <c r="A38">
        <v>18</v>
      </c>
      <c r="B38" t="s">
        <v>23</v>
      </c>
      <c r="C38" t="s">
        <v>133</v>
      </c>
      <c r="D38" t="s">
        <v>134</v>
      </c>
      <c r="E38" t="s">
        <v>135</v>
      </c>
      <c r="F38" t="s">
        <v>11</v>
      </c>
      <c r="G38" s="1">
        <v>44074</v>
      </c>
      <c r="H38" t="s">
        <v>136</v>
      </c>
      <c r="I38">
        <v>22318</v>
      </c>
    </row>
    <row r="39" spans="1:9" x14ac:dyDescent="0.2">
      <c r="A39">
        <v>19</v>
      </c>
      <c r="B39" t="s">
        <v>19</v>
      </c>
      <c r="C39" t="s">
        <v>137</v>
      </c>
      <c r="D39" t="s">
        <v>138</v>
      </c>
      <c r="E39" t="s">
        <v>139</v>
      </c>
      <c r="F39" t="s">
        <v>11</v>
      </c>
      <c r="G39" s="1">
        <v>43726</v>
      </c>
      <c r="H39" t="s">
        <v>140</v>
      </c>
      <c r="I39">
        <v>30455</v>
      </c>
    </row>
    <row r="40" spans="1:9" x14ac:dyDescent="0.2">
      <c r="C40" t="s">
        <v>141</v>
      </c>
      <c r="D40" t="s">
        <v>142</v>
      </c>
      <c r="E40" t="s">
        <v>139</v>
      </c>
      <c r="F40" t="s">
        <v>11</v>
      </c>
      <c r="G40" s="1">
        <v>44141</v>
      </c>
      <c r="H40" t="s">
        <v>143</v>
      </c>
      <c r="I40">
        <v>22477</v>
      </c>
    </row>
    <row r="41" spans="1:9" x14ac:dyDescent="0.2">
      <c r="A41">
        <v>20</v>
      </c>
      <c r="B41" t="s">
        <v>23</v>
      </c>
      <c r="C41" t="s">
        <v>144</v>
      </c>
      <c r="D41" t="s">
        <v>145</v>
      </c>
      <c r="E41" t="s">
        <v>146</v>
      </c>
      <c r="F41" t="s">
        <v>35</v>
      </c>
      <c r="G41" s="1">
        <v>44824</v>
      </c>
      <c r="H41" t="s">
        <v>147</v>
      </c>
      <c r="I41">
        <v>77</v>
      </c>
    </row>
    <row r="42" spans="1:9" x14ac:dyDescent="0.2">
      <c r="C42" t="s">
        <v>148</v>
      </c>
      <c r="D42" t="s">
        <v>149</v>
      </c>
      <c r="E42" t="s">
        <v>146</v>
      </c>
      <c r="F42" t="s">
        <v>35</v>
      </c>
      <c r="G42" s="1">
        <v>44824</v>
      </c>
      <c r="H42" t="s">
        <v>150</v>
      </c>
      <c r="I42">
        <v>131</v>
      </c>
    </row>
    <row r="43" spans="1:9" x14ac:dyDescent="0.2">
      <c r="C43" t="s">
        <v>151</v>
      </c>
      <c r="D43" t="s">
        <v>152</v>
      </c>
      <c r="E43" t="s">
        <v>146</v>
      </c>
      <c r="F43" t="s">
        <v>11</v>
      </c>
      <c r="G43" s="1">
        <v>43511</v>
      </c>
      <c r="H43" t="s">
        <v>153</v>
      </c>
      <c r="I43">
        <v>4773</v>
      </c>
    </row>
    <row r="44" spans="1:9" x14ac:dyDescent="0.2">
      <c r="A44">
        <v>21</v>
      </c>
      <c r="B44" t="s">
        <v>23</v>
      </c>
      <c r="C44" t="s">
        <v>154</v>
      </c>
      <c r="D44" t="s">
        <v>155</v>
      </c>
      <c r="E44" t="s">
        <v>156</v>
      </c>
      <c r="F44" t="s">
        <v>35</v>
      </c>
      <c r="G44" s="1">
        <v>44820</v>
      </c>
      <c r="H44" t="s">
        <v>157</v>
      </c>
      <c r="I44">
        <v>369</v>
      </c>
    </row>
    <row r="45" spans="1:9" x14ac:dyDescent="0.2">
      <c r="C45" t="s">
        <v>158</v>
      </c>
      <c r="D45" t="s">
        <v>159</v>
      </c>
      <c r="E45" t="s">
        <v>156</v>
      </c>
      <c r="F45" t="s">
        <v>11</v>
      </c>
      <c r="G45" s="1">
        <v>44411</v>
      </c>
      <c r="H45" t="s">
        <v>160</v>
      </c>
      <c r="I45">
        <v>370</v>
      </c>
    </row>
    <row r="46" spans="1:9" x14ac:dyDescent="0.2">
      <c r="C46" t="s">
        <v>161</v>
      </c>
      <c r="D46" t="s">
        <v>162</v>
      </c>
      <c r="E46" t="s">
        <v>156</v>
      </c>
      <c r="F46" t="s">
        <v>11</v>
      </c>
      <c r="G46" s="1">
        <v>43439</v>
      </c>
      <c r="H46" t="s">
        <v>163</v>
      </c>
      <c r="I46">
        <v>60140</v>
      </c>
    </row>
    <row r="47" spans="1:9" x14ac:dyDescent="0.2">
      <c r="A47">
        <v>22</v>
      </c>
      <c r="B47" t="s">
        <v>19</v>
      </c>
      <c r="C47" t="s">
        <v>164</v>
      </c>
      <c r="D47" t="s">
        <v>165</v>
      </c>
      <c r="E47" t="s">
        <v>166</v>
      </c>
      <c r="F47" t="s">
        <v>35</v>
      </c>
      <c r="G47" s="1">
        <v>44819</v>
      </c>
      <c r="H47" t="s">
        <v>167</v>
      </c>
      <c r="I47">
        <v>74</v>
      </c>
    </row>
    <row r="48" spans="1:9" x14ac:dyDescent="0.2">
      <c r="A48">
        <v>23</v>
      </c>
      <c r="B48" t="s">
        <v>19</v>
      </c>
      <c r="C48" t="s">
        <v>168</v>
      </c>
      <c r="D48" t="s">
        <v>169</v>
      </c>
      <c r="E48" t="s">
        <v>170</v>
      </c>
      <c r="F48" t="s">
        <v>35</v>
      </c>
      <c r="G48" s="1">
        <v>44602</v>
      </c>
      <c r="H48" t="s">
        <v>171</v>
      </c>
      <c r="I48">
        <v>163</v>
      </c>
    </row>
    <row r="49" spans="1:9" x14ac:dyDescent="0.2">
      <c r="C49" t="s">
        <v>172</v>
      </c>
      <c r="D49" t="s">
        <v>169</v>
      </c>
      <c r="E49" t="s">
        <v>170</v>
      </c>
      <c r="F49" t="s">
        <v>35</v>
      </c>
      <c r="G49" s="1">
        <v>44602</v>
      </c>
      <c r="H49" t="s">
        <v>171</v>
      </c>
      <c r="I49">
        <v>163</v>
      </c>
    </row>
    <row r="50" spans="1:9" x14ac:dyDescent="0.2">
      <c r="C50" t="s">
        <v>173</v>
      </c>
      <c r="D50" t="s">
        <v>174</v>
      </c>
      <c r="E50" t="s">
        <v>170</v>
      </c>
      <c r="F50" t="s">
        <v>35</v>
      </c>
      <c r="G50" s="1">
        <v>44824</v>
      </c>
      <c r="H50" t="s">
        <v>175</v>
      </c>
      <c r="I50">
        <v>187</v>
      </c>
    </row>
    <row r="51" spans="1:9" x14ac:dyDescent="0.2">
      <c r="C51" t="s">
        <v>176</v>
      </c>
      <c r="D51" t="s">
        <v>177</v>
      </c>
      <c r="E51" t="s">
        <v>170</v>
      </c>
      <c r="F51" t="s">
        <v>35</v>
      </c>
      <c r="G51" s="1">
        <v>44824</v>
      </c>
      <c r="H51" t="s">
        <v>178</v>
      </c>
      <c r="I51">
        <v>77</v>
      </c>
    </row>
    <row r="52" spans="1:9" x14ac:dyDescent="0.2">
      <c r="A52">
        <v>24</v>
      </c>
      <c r="B52" t="s">
        <v>19</v>
      </c>
      <c r="C52" t="s">
        <v>179</v>
      </c>
      <c r="D52" t="s">
        <v>180</v>
      </c>
      <c r="E52" t="s">
        <v>181</v>
      </c>
      <c r="F52" t="s">
        <v>35</v>
      </c>
      <c r="G52" s="1">
        <v>44824</v>
      </c>
      <c r="H52" t="s">
        <v>182</v>
      </c>
      <c r="I52">
        <v>298</v>
      </c>
    </row>
    <row r="53" spans="1:9" x14ac:dyDescent="0.2">
      <c r="C53" t="s">
        <v>183</v>
      </c>
      <c r="D53" t="s">
        <v>184</v>
      </c>
      <c r="E53" t="s">
        <v>181</v>
      </c>
      <c r="F53" t="s">
        <v>35</v>
      </c>
      <c r="G53" s="1">
        <v>44819</v>
      </c>
      <c r="H53" t="s">
        <v>185</v>
      </c>
      <c r="I53">
        <v>652</v>
      </c>
    </row>
    <row r="54" spans="1:9" x14ac:dyDescent="0.2">
      <c r="A54">
        <v>25</v>
      </c>
      <c r="B54" t="s">
        <v>19</v>
      </c>
      <c r="C54" t="s">
        <v>186</v>
      </c>
      <c r="D54" t="s">
        <v>187</v>
      </c>
      <c r="E54" t="s">
        <v>188</v>
      </c>
      <c r="F54" t="s">
        <v>35</v>
      </c>
      <c r="G54" s="1">
        <v>44820</v>
      </c>
      <c r="H54" t="s">
        <v>189</v>
      </c>
      <c r="I54">
        <v>100</v>
      </c>
    </row>
    <row r="55" spans="1:9" x14ac:dyDescent="0.2">
      <c r="C55" t="s">
        <v>190</v>
      </c>
      <c r="D55" t="s">
        <v>191</v>
      </c>
      <c r="E55" t="s">
        <v>188</v>
      </c>
      <c r="F55" t="s">
        <v>35</v>
      </c>
      <c r="G55" s="1">
        <v>44574</v>
      </c>
      <c r="H55" t="s">
        <v>192</v>
      </c>
      <c r="I55">
        <v>337</v>
      </c>
    </row>
    <row r="56" spans="1:9" x14ac:dyDescent="0.2">
      <c r="C56" t="s">
        <v>193</v>
      </c>
      <c r="D56" t="s">
        <v>194</v>
      </c>
      <c r="E56" t="s">
        <v>188</v>
      </c>
      <c r="F56" t="s">
        <v>11</v>
      </c>
      <c r="G56" s="1">
        <v>43630</v>
      </c>
      <c r="H56" t="s">
        <v>195</v>
      </c>
      <c r="I56">
        <v>1789</v>
      </c>
    </row>
    <row r="57" spans="1:9" x14ac:dyDescent="0.2">
      <c r="C57" t="s">
        <v>196</v>
      </c>
      <c r="D57" t="s">
        <v>197</v>
      </c>
      <c r="E57" t="s">
        <v>188</v>
      </c>
      <c r="F57" t="s">
        <v>11</v>
      </c>
      <c r="G57" s="1">
        <v>39924</v>
      </c>
      <c r="H57" t="s">
        <v>198</v>
      </c>
      <c r="I57">
        <v>25048</v>
      </c>
    </row>
    <row r="58" spans="1:9" x14ac:dyDescent="0.2">
      <c r="A58">
        <v>26</v>
      </c>
      <c r="B58" t="s">
        <v>19</v>
      </c>
      <c r="C58" t="s">
        <v>199</v>
      </c>
      <c r="D58" t="s">
        <v>200</v>
      </c>
      <c r="E58" t="s">
        <v>201</v>
      </c>
      <c r="F58" t="s">
        <v>35</v>
      </c>
      <c r="G58" s="1">
        <v>44398</v>
      </c>
      <c r="I58">
        <v>11</v>
      </c>
    </row>
    <row r="59" spans="1:9" x14ac:dyDescent="0.2">
      <c r="C59" t="s">
        <v>202</v>
      </c>
      <c r="D59" t="s">
        <v>203</v>
      </c>
      <c r="E59" t="s">
        <v>201</v>
      </c>
      <c r="F59" t="s">
        <v>35</v>
      </c>
      <c r="G59" s="1">
        <v>40890</v>
      </c>
      <c r="H59" t="s">
        <v>204</v>
      </c>
      <c r="I59">
        <v>884</v>
      </c>
    </row>
    <row r="60" spans="1:9" x14ac:dyDescent="0.2">
      <c r="C60" t="s">
        <v>205</v>
      </c>
      <c r="D60" t="s">
        <v>203</v>
      </c>
      <c r="E60" t="s">
        <v>201</v>
      </c>
      <c r="F60" t="s">
        <v>35</v>
      </c>
      <c r="G60" s="1">
        <v>40890</v>
      </c>
      <c r="H60" t="s">
        <v>204</v>
      </c>
      <c r="I60">
        <v>884</v>
      </c>
    </row>
    <row r="61" spans="1:9" x14ac:dyDescent="0.2">
      <c r="A61">
        <v>27</v>
      </c>
      <c r="B61" t="s">
        <v>23</v>
      </c>
      <c r="C61" t="s">
        <v>206</v>
      </c>
      <c r="D61" t="s">
        <v>207</v>
      </c>
      <c r="E61" t="s">
        <v>208</v>
      </c>
      <c r="F61" t="s">
        <v>35</v>
      </c>
      <c r="G61" s="1">
        <v>44824</v>
      </c>
      <c r="H61" t="s">
        <v>209</v>
      </c>
      <c r="I61">
        <v>35</v>
      </c>
    </row>
    <row r="62" spans="1:9" x14ac:dyDescent="0.2">
      <c r="C62" t="s">
        <v>210</v>
      </c>
      <c r="D62" t="s">
        <v>211</v>
      </c>
      <c r="E62" t="s">
        <v>208</v>
      </c>
      <c r="F62" t="s">
        <v>11</v>
      </c>
      <c r="G62" s="1">
        <v>43439</v>
      </c>
      <c r="H62" t="s">
        <v>212</v>
      </c>
      <c r="I62">
        <v>23355</v>
      </c>
    </row>
    <row r="63" spans="1:9" x14ac:dyDescent="0.2">
      <c r="A63">
        <v>28</v>
      </c>
      <c r="B63" t="s">
        <v>13</v>
      </c>
      <c r="C63" t="s">
        <v>213</v>
      </c>
      <c r="D63" t="s">
        <v>214</v>
      </c>
      <c r="E63" t="s">
        <v>215</v>
      </c>
      <c r="F63" t="s">
        <v>35</v>
      </c>
      <c r="G63" s="1">
        <v>44824</v>
      </c>
      <c r="H63" t="s">
        <v>216</v>
      </c>
      <c r="I63">
        <v>97</v>
      </c>
    </row>
    <row r="64" spans="1:9" x14ac:dyDescent="0.2">
      <c r="C64" t="s">
        <v>217</v>
      </c>
      <c r="D64" t="s">
        <v>218</v>
      </c>
      <c r="E64" t="s">
        <v>215</v>
      </c>
      <c r="F64" t="s">
        <v>11</v>
      </c>
      <c r="G64" s="1">
        <v>43439</v>
      </c>
      <c r="H64" t="s">
        <v>219</v>
      </c>
      <c r="I64">
        <v>62061</v>
      </c>
    </row>
    <row r="65" spans="1:9" x14ac:dyDescent="0.2">
      <c r="A65">
        <v>29</v>
      </c>
      <c r="B65" t="s">
        <v>19</v>
      </c>
      <c r="C65" t="s">
        <v>220</v>
      </c>
      <c r="D65" t="s">
        <v>221</v>
      </c>
      <c r="E65" t="s">
        <v>222</v>
      </c>
      <c r="F65" t="s">
        <v>35</v>
      </c>
      <c r="G65" s="1">
        <v>45289</v>
      </c>
      <c r="H65" t="s">
        <v>223</v>
      </c>
      <c r="I65">
        <v>1279</v>
      </c>
    </row>
    <row r="66" spans="1:9" x14ac:dyDescent="0.2">
      <c r="A66">
        <v>30</v>
      </c>
      <c r="B66" t="s">
        <v>23</v>
      </c>
      <c r="C66" t="s">
        <v>224</v>
      </c>
      <c r="D66" t="s">
        <v>225</v>
      </c>
      <c r="E66" t="s">
        <v>226</v>
      </c>
      <c r="F66" t="s">
        <v>35</v>
      </c>
      <c r="G66" s="1">
        <v>44824</v>
      </c>
      <c r="H66" t="s">
        <v>227</v>
      </c>
      <c r="I66">
        <v>90</v>
      </c>
    </row>
    <row r="67" spans="1:9" x14ac:dyDescent="0.2">
      <c r="C67" t="s">
        <v>228</v>
      </c>
      <c r="D67" t="s">
        <v>229</v>
      </c>
      <c r="E67" t="s">
        <v>226</v>
      </c>
      <c r="F67" t="s">
        <v>35</v>
      </c>
      <c r="G67" s="1">
        <v>44824</v>
      </c>
      <c r="H67" t="s">
        <v>230</v>
      </c>
      <c r="I67">
        <v>202</v>
      </c>
    </row>
    <row r="68" spans="1:9" x14ac:dyDescent="0.2">
      <c r="A68">
        <v>31</v>
      </c>
      <c r="B68" t="s">
        <v>13</v>
      </c>
      <c r="C68" t="s">
        <v>231</v>
      </c>
      <c r="D68" t="s">
        <v>232</v>
      </c>
      <c r="E68" t="s">
        <v>233</v>
      </c>
      <c r="F68" t="s">
        <v>35</v>
      </c>
      <c r="G68" s="1">
        <v>44826</v>
      </c>
      <c r="H68" t="s">
        <v>234</v>
      </c>
      <c r="I68">
        <v>112</v>
      </c>
    </row>
    <row r="69" spans="1:9" x14ac:dyDescent="0.2">
      <c r="A69">
        <v>32</v>
      </c>
      <c r="B69" t="s">
        <v>13</v>
      </c>
      <c r="C69" t="s">
        <v>235</v>
      </c>
      <c r="D69" t="s">
        <v>236</v>
      </c>
      <c r="E69" t="s">
        <v>237</v>
      </c>
      <c r="F69" t="s">
        <v>35</v>
      </c>
      <c r="G69" s="1">
        <v>44824</v>
      </c>
      <c r="H69" t="s">
        <v>238</v>
      </c>
      <c r="I69">
        <v>3496</v>
      </c>
    </row>
    <row r="70" spans="1:9" x14ac:dyDescent="0.2">
      <c r="A70">
        <v>33</v>
      </c>
      <c r="B70" t="s">
        <v>23</v>
      </c>
      <c r="C70" t="s">
        <v>239</v>
      </c>
      <c r="D70" t="s">
        <v>240</v>
      </c>
      <c r="E70" t="s">
        <v>241</v>
      </c>
      <c r="F70" t="s">
        <v>35</v>
      </c>
      <c r="G70" s="1">
        <v>44819</v>
      </c>
      <c r="H70" t="s">
        <v>242</v>
      </c>
      <c r="I70">
        <v>572</v>
      </c>
    </row>
    <row r="71" spans="1:9" x14ac:dyDescent="0.2">
      <c r="C71" t="s">
        <v>243</v>
      </c>
      <c r="D71" t="s">
        <v>244</v>
      </c>
      <c r="E71" t="s">
        <v>241</v>
      </c>
      <c r="F71" t="s">
        <v>11</v>
      </c>
      <c r="G71" s="1">
        <v>43447</v>
      </c>
      <c r="H71" t="s">
        <v>245</v>
      </c>
      <c r="I71">
        <v>188369</v>
      </c>
    </row>
    <row r="72" spans="1:9" x14ac:dyDescent="0.2">
      <c r="A72">
        <v>34</v>
      </c>
      <c r="B72" t="s">
        <v>23</v>
      </c>
      <c r="C72" t="s">
        <v>246</v>
      </c>
      <c r="D72" t="s">
        <v>247</v>
      </c>
      <c r="E72" t="s">
        <v>248</v>
      </c>
      <c r="F72" t="s">
        <v>35</v>
      </c>
      <c r="G72" s="1">
        <v>44819</v>
      </c>
      <c r="H72" t="s">
        <v>249</v>
      </c>
      <c r="I72">
        <v>1277</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9C732A-A1DE-3448-9B9A-F2A6AF5091FB}">
  <dimension ref="A1:P38"/>
  <sheetViews>
    <sheetView workbookViewId="0">
      <selection activeCell="D2" sqref="A2:XFD2"/>
    </sheetView>
  </sheetViews>
  <sheetFormatPr baseColWidth="10" defaultRowHeight="16" x14ac:dyDescent="0.2"/>
  <cols>
    <col min="3" max="3" width="17.33203125" bestFit="1" customWidth="1"/>
    <col min="4" max="4" width="23.33203125" customWidth="1"/>
    <col min="5" max="5" width="24.6640625" bestFit="1" customWidth="1"/>
    <col min="13" max="13" width="17.6640625" customWidth="1"/>
  </cols>
  <sheetData>
    <row r="1" spans="1:16" x14ac:dyDescent="0.2">
      <c r="A1" t="s">
        <v>2491</v>
      </c>
    </row>
    <row r="2" spans="1:16" s="3" customFormat="1" x14ac:dyDescent="0.2">
      <c r="A2" s="3" t="s">
        <v>383</v>
      </c>
      <c r="B2" s="3" t="s">
        <v>0</v>
      </c>
      <c r="C2" s="3" t="s">
        <v>1</v>
      </c>
      <c r="D2" s="3" t="s">
        <v>2</v>
      </c>
      <c r="E2" s="3" t="s">
        <v>3</v>
      </c>
      <c r="F2" s="3" t="s">
        <v>4</v>
      </c>
      <c r="G2" s="3" t="s">
        <v>5</v>
      </c>
      <c r="H2" s="3" t="s">
        <v>6</v>
      </c>
      <c r="I2" s="3" t="s">
        <v>7</v>
      </c>
    </row>
    <row r="3" spans="1:16" x14ac:dyDescent="0.2">
      <c r="A3">
        <v>1</v>
      </c>
      <c r="C3" t="s">
        <v>250</v>
      </c>
      <c r="D3" t="s">
        <v>251</v>
      </c>
      <c r="E3" t="s">
        <v>252</v>
      </c>
      <c r="F3" t="s">
        <v>11</v>
      </c>
      <c r="G3" s="1">
        <v>45149</v>
      </c>
      <c r="H3" t="s">
        <v>253</v>
      </c>
      <c r="I3">
        <v>2445</v>
      </c>
    </row>
    <row r="4" spans="1:16" x14ac:dyDescent="0.2">
      <c r="A4">
        <v>2</v>
      </c>
      <c r="B4" t="s">
        <v>23</v>
      </c>
      <c r="C4" t="s">
        <v>254</v>
      </c>
      <c r="D4" t="s">
        <v>255</v>
      </c>
      <c r="E4" t="s">
        <v>256</v>
      </c>
      <c r="F4" t="s">
        <v>11</v>
      </c>
      <c r="G4" s="1">
        <v>43439</v>
      </c>
      <c r="H4" t="s">
        <v>257</v>
      </c>
      <c r="I4">
        <v>140294</v>
      </c>
      <c r="O4" s="2"/>
    </row>
    <row r="5" spans="1:16" x14ac:dyDescent="0.2">
      <c r="A5">
        <v>3</v>
      </c>
      <c r="B5" t="s">
        <v>23</v>
      </c>
      <c r="C5" t="s">
        <v>258</v>
      </c>
      <c r="D5" t="s">
        <v>259</v>
      </c>
      <c r="E5" t="s">
        <v>260</v>
      </c>
      <c r="F5" t="s">
        <v>17</v>
      </c>
      <c r="G5" s="1">
        <v>44277</v>
      </c>
      <c r="H5" t="s">
        <v>261</v>
      </c>
      <c r="O5" s="2"/>
      <c r="P5" s="2"/>
    </row>
    <row r="6" spans="1:16" x14ac:dyDescent="0.2">
      <c r="C6" t="s">
        <v>262</v>
      </c>
      <c r="D6" t="s">
        <v>263</v>
      </c>
      <c r="E6" t="s">
        <v>260</v>
      </c>
      <c r="F6" t="s">
        <v>11</v>
      </c>
      <c r="G6" s="1">
        <v>44960</v>
      </c>
      <c r="H6" t="s">
        <v>264</v>
      </c>
      <c r="I6">
        <v>18001</v>
      </c>
      <c r="O6" s="2"/>
    </row>
    <row r="7" spans="1:16" x14ac:dyDescent="0.2">
      <c r="C7" t="s">
        <v>265</v>
      </c>
      <c r="D7" t="s">
        <v>266</v>
      </c>
      <c r="E7" t="s">
        <v>260</v>
      </c>
      <c r="F7" t="s">
        <v>11</v>
      </c>
      <c r="G7" s="1">
        <v>44960</v>
      </c>
      <c r="H7" t="s">
        <v>267</v>
      </c>
      <c r="I7">
        <v>19975</v>
      </c>
      <c r="O7" s="2"/>
    </row>
    <row r="8" spans="1:16" x14ac:dyDescent="0.2">
      <c r="A8">
        <v>4</v>
      </c>
      <c r="B8" t="s">
        <v>23</v>
      </c>
      <c r="C8" t="s">
        <v>268</v>
      </c>
      <c r="D8" t="s">
        <v>269</v>
      </c>
      <c r="E8" t="s">
        <v>270</v>
      </c>
      <c r="F8" t="s">
        <v>11</v>
      </c>
      <c r="G8" s="1">
        <v>42519</v>
      </c>
      <c r="H8" t="s">
        <v>271</v>
      </c>
      <c r="I8">
        <v>9330</v>
      </c>
    </row>
    <row r="9" spans="1:16" x14ac:dyDescent="0.2">
      <c r="A9">
        <v>5</v>
      </c>
      <c r="B9" t="s">
        <v>23</v>
      </c>
      <c r="C9" t="s">
        <v>272</v>
      </c>
      <c r="D9" t="s">
        <v>273</v>
      </c>
      <c r="E9" t="s">
        <v>274</v>
      </c>
      <c r="F9" t="s">
        <v>11</v>
      </c>
      <c r="G9" s="1">
        <v>41667</v>
      </c>
      <c r="H9" t="s">
        <v>275</v>
      </c>
      <c r="I9">
        <v>957</v>
      </c>
    </row>
    <row r="10" spans="1:16" x14ac:dyDescent="0.2">
      <c r="C10" t="s">
        <v>276</v>
      </c>
      <c r="D10" t="s">
        <v>273</v>
      </c>
      <c r="E10" t="s">
        <v>274</v>
      </c>
      <c r="F10" t="s">
        <v>11</v>
      </c>
      <c r="G10" s="1">
        <v>41667</v>
      </c>
      <c r="H10" t="s">
        <v>275</v>
      </c>
      <c r="I10">
        <v>957</v>
      </c>
    </row>
    <row r="11" spans="1:16" x14ac:dyDescent="0.2">
      <c r="C11" t="s">
        <v>277</v>
      </c>
      <c r="D11" t="s">
        <v>278</v>
      </c>
      <c r="E11" t="s">
        <v>274</v>
      </c>
      <c r="F11" t="s">
        <v>35</v>
      </c>
      <c r="G11" s="1">
        <v>44585</v>
      </c>
      <c r="H11" t="s">
        <v>279</v>
      </c>
      <c r="I11">
        <v>31</v>
      </c>
    </row>
    <row r="12" spans="1:16" x14ac:dyDescent="0.2">
      <c r="A12">
        <v>6</v>
      </c>
      <c r="B12" t="s">
        <v>23</v>
      </c>
      <c r="C12" t="s">
        <v>280</v>
      </c>
      <c r="D12" t="s">
        <v>281</v>
      </c>
      <c r="E12" t="s">
        <v>282</v>
      </c>
      <c r="F12" t="s">
        <v>11</v>
      </c>
      <c r="G12" s="1">
        <v>42348</v>
      </c>
      <c r="H12" t="s">
        <v>283</v>
      </c>
      <c r="I12">
        <v>1217</v>
      </c>
    </row>
    <row r="13" spans="1:16" x14ac:dyDescent="0.2">
      <c r="A13">
        <v>7</v>
      </c>
      <c r="B13" t="s">
        <v>23</v>
      </c>
      <c r="C13" t="s">
        <v>284</v>
      </c>
      <c r="D13" t="s">
        <v>285</v>
      </c>
      <c r="E13" t="s">
        <v>286</v>
      </c>
      <c r="F13" t="s">
        <v>17</v>
      </c>
      <c r="G13" s="1">
        <v>43630</v>
      </c>
      <c r="H13" t="s">
        <v>287</v>
      </c>
    </row>
    <row r="14" spans="1:16" x14ac:dyDescent="0.2">
      <c r="A14">
        <v>8</v>
      </c>
      <c r="B14" t="s">
        <v>13</v>
      </c>
      <c r="C14" t="s">
        <v>288</v>
      </c>
      <c r="D14" t="s">
        <v>289</v>
      </c>
      <c r="E14" t="s">
        <v>290</v>
      </c>
      <c r="F14" t="s">
        <v>11</v>
      </c>
      <c r="G14" s="1">
        <v>43439</v>
      </c>
      <c r="H14" t="s">
        <v>291</v>
      </c>
      <c r="I14">
        <v>30091</v>
      </c>
    </row>
    <row r="15" spans="1:16" x14ac:dyDescent="0.2">
      <c r="A15">
        <v>9</v>
      </c>
      <c r="B15" t="s">
        <v>23</v>
      </c>
      <c r="C15" t="s">
        <v>292</v>
      </c>
      <c r="D15" t="s">
        <v>293</v>
      </c>
      <c r="E15" t="s">
        <v>294</v>
      </c>
      <c r="F15" t="s">
        <v>11</v>
      </c>
      <c r="G15" s="1">
        <v>43549</v>
      </c>
      <c r="H15" t="s">
        <v>295</v>
      </c>
      <c r="I15">
        <v>719</v>
      </c>
    </row>
    <row r="16" spans="1:16" x14ac:dyDescent="0.2">
      <c r="C16" t="s">
        <v>296</v>
      </c>
      <c r="D16" t="s">
        <v>297</v>
      </c>
      <c r="E16" t="s">
        <v>294</v>
      </c>
      <c r="F16" t="s">
        <v>11</v>
      </c>
      <c r="G16" s="1">
        <v>43683</v>
      </c>
      <c r="H16" t="s">
        <v>298</v>
      </c>
      <c r="I16">
        <v>719</v>
      </c>
    </row>
    <row r="17" spans="1:9" x14ac:dyDescent="0.2">
      <c r="C17" t="s">
        <v>299</v>
      </c>
      <c r="D17" t="s">
        <v>300</v>
      </c>
      <c r="E17" t="s">
        <v>294</v>
      </c>
      <c r="F17" t="s">
        <v>11</v>
      </c>
      <c r="G17" s="1">
        <v>43439</v>
      </c>
      <c r="H17" t="s">
        <v>301</v>
      </c>
      <c r="I17">
        <v>13910</v>
      </c>
    </row>
    <row r="18" spans="1:9" x14ac:dyDescent="0.2">
      <c r="A18">
        <v>10</v>
      </c>
      <c r="C18" t="s">
        <v>302</v>
      </c>
      <c r="D18" t="s">
        <v>303</v>
      </c>
      <c r="E18" t="s">
        <v>304</v>
      </c>
      <c r="F18" t="s">
        <v>35</v>
      </c>
      <c r="G18" s="1">
        <v>43531</v>
      </c>
      <c r="I18">
        <v>6</v>
      </c>
    </row>
    <row r="19" spans="1:9" x14ac:dyDescent="0.2">
      <c r="A19">
        <v>11</v>
      </c>
      <c r="C19" t="s">
        <v>305</v>
      </c>
      <c r="D19" t="s">
        <v>306</v>
      </c>
      <c r="E19" t="s">
        <v>307</v>
      </c>
      <c r="F19" t="s">
        <v>11</v>
      </c>
      <c r="G19" s="1">
        <v>45327</v>
      </c>
      <c r="H19" t="s">
        <v>308</v>
      </c>
      <c r="I19">
        <v>49061</v>
      </c>
    </row>
    <row r="20" spans="1:9" x14ac:dyDescent="0.2">
      <c r="A20">
        <v>12</v>
      </c>
      <c r="B20" t="s">
        <v>23</v>
      </c>
      <c r="C20" t="s">
        <v>309</v>
      </c>
      <c r="D20" t="s">
        <v>310</v>
      </c>
      <c r="E20" t="s">
        <v>311</v>
      </c>
      <c r="F20" t="s">
        <v>11</v>
      </c>
      <c r="G20" s="1">
        <v>43439</v>
      </c>
      <c r="H20" t="s">
        <v>312</v>
      </c>
      <c r="I20">
        <v>7068</v>
      </c>
    </row>
    <row r="21" spans="1:9" x14ac:dyDescent="0.2">
      <c r="A21">
        <v>13</v>
      </c>
      <c r="B21" t="s">
        <v>13</v>
      </c>
      <c r="C21" t="s">
        <v>313</v>
      </c>
      <c r="D21" t="s">
        <v>314</v>
      </c>
      <c r="E21" t="s">
        <v>315</v>
      </c>
      <c r="F21" t="s">
        <v>11</v>
      </c>
      <c r="G21" s="1">
        <v>44379</v>
      </c>
      <c r="H21" t="s">
        <v>316</v>
      </c>
      <c r="I21">
        <v>548</v>
      </c>
    </row>
    <row r="22" spans="1:9" x14ac:dyDescent="0.2">
      <c r="A22">
        <v>14</v>
      </c>
      <c r="C22" t="s">
        <v>317</v>
      </c>
      <c r="D22" t="s">
        <v>318</v>
      </c>
      <c r="E22" t="s">
        <v>319</v>
      </c>
      <c r="F22" t="s">
        <v>11</v>
      </c>
      <c r="G22" s="1">
        <v>44973</v>
      </c>
      <c r="H22" t="s">
        <v>320</v>
      </c>
      <c r="I22">
        <v>4055</v>
      </c>
    </row>
    <row r="23" spans="1:9" x14ac:dyDescent="0.2">
      <c r="A23">
        <v>15</v>
      </c>
      <c r="B23" t="s">
        <v>19</v>
      </c>
      <c r="C23" t="s">
        <v>321</v>
      </c>
      <c r="D23" t="s">
        <v>322</v>
      </c>
      <c r="E23" t="s">
        <v>323</v>
      </c>
      <c r="F23" t="s">
        <v>11</v>
      </c>
      <c r="G23" s="1">
        <v>43439</v>
      </c>
      <c r="H23" t="s">
        <v>324</v>
      </c>
      <c r="I23">
        <v>16212</v>
      </c>
    </row>
    <row r="24" spans="1:9" x14ac:dyDescent="0.2">
      <c r="A24">
        <v>16</v>
      </c>
      <c r="C24" t="s">
        <v>325</v>
      </c>
      <c r="D24" t="s">
        <v>326</v>
      </c>
      <c r="E24" t="s">
        <v>327</v>
      </c>
      <c r="F24" t="s">
        <v>11</v>
      </c>
      <c r="G24" s="1">
        <v>44281</v>
      </c>
      <c r="H24" t="s">
        <v>328</v>
      </c>
      <c r="I24">
        <v>15357</v>
      </c>
    </row>
    <row r="25" spans="1:9" x14ac:dyDescent="0.2">
      <c r="C25" t="s">
        <v>329</v>
      </c>
      <c r="D25" t="s">
        <v>330</v>
      </c>
      <c r="E25" t="s">
        <v>327</v>
      </c>
      <c r="F25" t="s">
        <v>11</v>
      </c>
      <c r="G25" s="1">
        <v>43439</v>
      </c>
      <c r="H25" t="s">
        <v>331</v>
      </c>
      <c r="I25">
        <v>56778</v>
      </c>
    </row>
    <row r="26" spans="1:9" x14ac:dyDescent="0.2">
      <c r="A26">
        <v>17</v>
      </c>
      <c r="B26" t="s">
        <v>23</v>
      </c>
      <c r="C26" t="s">
        <v>332</v>
      </c>
      <c r="D26" t="s">
        <v>333</v>
      </c>
      <c r="E26" t="s">
        <v>334</v>
      </c>
      <c r="F26" t="s">
        <v>11</v>
      </c>
      <c r="G26" s="1">
        <v>44076</v>
      </c>
      <c r="H26" t="s">
        <v>335</v>
      </c>
      <c r="I26">
        <v>5723</v>
      </c>
    </row>
    <row r="27" spans="1:9" x14ac:dyDescent="0.2">
      <c r="C27" t="s">
        <v>336</v>
      </c>
      <c r="D27" t="s">
        <v>337</v>
      </c>
      <c r="E27" t="s">
        <v>334</v>
      </c>
      <c r="F27" t="s">
        <v>17</v>
      </c>
      <c r="G27" s="1">
        <v>41908</v>
      </c>
    </row>
    <row r="28" spans="1:9" x14ac:dyDescent="0.2">
      <c r="A28">
        <v>18</v>
      </c>
      <c r="B28" t="s">
        <v>19</v>
      </c>
      <c r="C28" t="s">
        <v>338</v>
      </c>
      <c r="D28" t="s">
        <v>339</v>
      </c>
      <c r="E28" t="s">
        <v>340</v>
      </c>
      <c r="F28" t="s">
        <v>11</v>
      </c>
      <c r="G28" s="1">
        <v>42615</v>
      </c>
      <c r="H28" t="s">
        <v>341</v>
      </c>
      <c r="I28">
        <v>6900</v>
      </c>
    </row>
    <row r="29" spans="1:9" x14ac:dyDescent="0.2">
      <c r="C29" t="s">
        <v>342</v>
      </c>
      <c r="D29" t="s">
        <v>343</v>
      </c>
      <c r="E29" t="s">
        <v>340</v>
      </c>
      <c r="F29" t="s">
        <v>11</v>
      </c>
      <c r="G29" s="1">
        <v>43439</v>
      </c>
      <c r="H29" t="s">
        <v>344</v>
      </c>
      <c r="I29">
        <v>24137</v>
      </c>
    </row>
    <row r="30" spans="1:9" x14ac:dyDescent="0.2">
      <c r="A30">
        <v>19</v>
      </c>
      <c r="B30" t="s">
        <v>13</v>
      </c>
      <c r="C30" t="s">
        <v>345</v>
      </c>
      <c r="D30" t="s">
        <v>346</v>
      </c>
      <c r="E30" t="s">
        <v>347</v>
      </c>
      <c r="F30" t="s">
        <v>11</v>
      </c>
      <c r="G30" s="1">
        <v>44697</v>
      </c>
      <c r="H30" t="s">
        <v>348</v>
      </c>
      <c r="I30">
        <v>65</v>
      </c>
    </row>
    <row r="31" spans="1:9" x14ac:dyDescent="0.2">
      <c r="A31">
        <v>20</v>
      </c>
      <c r="B31" t="s">
        <v>13</v>
      </c>
      <c r="C31" t="s">
        <v>349</v>
      </c>
      <c r="D31" t="s">
        <v>350</v>
      </c>
      <c r="E31" t="s">
        <v>351</v>
      </c>
      <c r="F31" t="s">
        <v>11</v>
      </c>
      <c r="G31" s="1">
        <v>45329</v>
      </c>
      <c r="H31" t="s">
        <v>352</v>
      </c>
      <c r="I31">
        <v>1921</v>
      </c>
    </row>
    <row r="32" spans="1:9" x14ac:dyDescent="0.2">
      <c r="C32" t="s">
        <v>353</v>
      </c>
      <c r="D32" t="s">
        <v>354</v>
      </c>
      <c r="E32" t="s">
        <v>351</v>
      </c>
      <c r="F32" t="s">
        <v>17</v>
      </c>
      <c r="G32" s="1">
        <v>45411</v>
      </c>
      <c r="H32" t="s">
        <v>355</v>
      </c>
    </row>
    <row r="33" spans="1:9" x14ac:dyDescent="0.2">
      <c r="C33" t="s">
        <v>356</v>
      </c>
      <c r="D33" t="s">
        <v>357</v>
      </c>
      <c r="E33" t="s">
        <v>358</v>
      </c>
      <c r="F33" t="s">
        <v>35</v>
      </c>
      <c r="G33" s="1">
        <v>43378</v>
      </c>
      <c r="H33" t="s">
        <v>359</v>
      </c>
      <c r="I33">
        <v>737</v>
      </c>
    </row>
    <row r="34" spans="1:9" x14ac:dyDescent="0.2">
      <c r="A34">
        <v>21</v>
      </c>
      <c r="B34" t="s">
        <v>13</v>
      </c>
      <c r="C34" t="s">
        <v>360</v>
      </c>
      <c r="D34" t="s">
        <v>361</v>
      </c>
      <c r="E34" t="s">
        <v>362</v>
      </c>
      <c r="F34" t="s">
        <v>35</v>
      </c>
      <c r="G34" s="1">
        <v>44740</v>
      </c>
      <c r="H34" t="s">
        <v>363</v>
      </c>
      <c r="I34">
        <v>89</v>
      </c>
    </row>
    <row r="35" spans="1:9" x14ac:dyDescent="0.2">
      <c r="A35">
        <v>22</v>
      </c>
      <c r="B35" t="s">
        <v>23</v>
      </c>
      <c r="C35" t="s">
        <v>364</v>
      </c>
      <c r="D35" t="s">
        <v>365</v>
      </c>
      <c r="E35" t="s">
        <v>366</v>
      </c>
      <c r="F35" t="s">
        <v>11</v>
      </c>
      <c r="G35" s="1">
        <v>42666</v>
      </c>
      <c r="H35" t="s">
        <v>367</v>
      </c>
      <c r="I35">
        <v>3626</v>
      </c>
    </row>
    <row r="36" spans="1:9" x14ac:dyDescent="0.2">
      <c r="A36">
        <v>23</v>
      </c>
      <c r="B36" t="s">
        <v>19</v>
      </c>
      <c r="C36" t="s">
        <v>368</v>
      </c>
      <c r="D36" t="s">
        <v>369</v>
      </c>
      <c r="E36" t="s">
        <v>370</v>
      </c>
      <c r="F36" t="s">
        <v>11</v>
      </c>
      <c r="G36" s="1">
        <v>42681</v>
      </c>
      <c r="H36" t="s">
        <v>371</v>
      </c>
      <c r="I36">
        <v>13131</v>
      </c>
    </row>
    <row r="37" spans="1:9" x14ac:dyDescent="0.2">
      <c r="C37" t="s">
        <v>372</v>
      </c>
      <c r="D37" t="s">
        <v>373</v>
      </c>
      <c r="E37" t="s">
        <v>370</v>
      </c>
      <c r="F37" t="s">
        <v>17</v>
      </c>
      <c r="G37" s="1">
        <v>42935</v>
      </c>
      <c r="H37" t="s">
        <v>374</v>
      </c>
    </row>
    <row r="38" spans="1:9" x14ac:dyDescent="0.2">
      <c r="C38" t="s">
        <v>375</v>
      </c>
      <c r="D38" t="s">
        <v>376</v>
      </c>
      <c r="E38" t="s">
        <v>370</v>
      </c>
      <c r="F38" t="s">
        <v>17</v>
      </c>
      <c r="G38" s="1">
        <v>42835</v>
      </c>
      <c r="H38" t="s">
        <v>377</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DB59FC-A24C-E34D-A4D6-F91DB5C6648C}">
  <dimension ref="A1:H3"/>
  <sheetViews>
    <sheetView workbookViewId="0">
      <selection activeCell="A2" sqref="A2:XFD2"/>
    </sheetView>
  </sheetViews>
  <sheetFormatPr baseColWidth="10" defaultRowHeight="16" x14ac:dyDescent="0.2"/>
  <cols>
    <col min="2" max="2" width="17.33203125" bestFit="1" customWidth="1"/>
    <col min="3" max="3" width="13.83203125" bestFit="1" customWidth="1"/>
    <col min="4" max="4" width="20.1640625" bestFit="1" customWidth="1"/>
    <col min="6" max="6" width="17.33203125" customWidth="1"/>
  </cols>
  <sheetData>
    <row r="1" spans="1:8" x14ac:dyDescent="0.2">
      <c r="A1" s="4" t="s">
        <v>2493</v>
      </c>
    </row>
    <row r="2" spans="1:8" s="3" customFormat="1" x14ac:dyDescent="0.2">
      <c r="A2" s="3" t="s">
        <v>383</v>
      </c>
      <c r="B2" s="3" t="s">
        <v>1</v>
      </c>
      <c r="C2" s="3" t="s">
        <v>2</v>
      </c>
      <c r="D2" s="3" t="s">
        <v>3</v>
      </c>
      <c r="E2" s="3" t="s">
        <v>4</v>
      </c>
      <c r="F2" s="3" t="s">
        <v>5</v>
      </c>
      <c r="G2" s="3" t="s">
        <v>6</v>
      </c>
      <c r="H2" s="3" t="s">
        <v>7</v>
      </c>
    </row>
    <row r="3" spans="1:8" x14ac:dyDescent="0.2">
      <c r="A3">
        <v>1</v>
      </c>
      <c r="B3" t="s">
        <v>378</v>
      </c>
      <c r="C3" t="s">
        <v>379</v>
      </c>
      <c r="D3" t="s">
        <v>380</v>
      </c>
      <c r="E3" t="s">
        <v>17</v>
      </c>
      <c r="F3" s="1">
        <v>44638</v>
      </c>
      <c r="G3" t="s">
        <v>381</v>
      </c>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9E5A5D-BA67-7A41-8B06-705603FBF60F}">
  <dimension ref="A1:P629"/>
  <sheetViews>
    <sheetView topLeftCell="G1" zoomScale="140" zoomScaleNormal="140" workbookViewId="0">
      <selection activeCell="N1" sqref="N1:P11"/>
    </sheetView>
  </sheetViews>
  <sheetFormatPr baseColWidth="10" defaultRowHeight="16" x14ac:dyDescent="0.2"/>
  <cols>
    <col min="1" max="1" width="7" bestFit="1" customWidth="1"/>
    <col min="2" max="2" width="14.33203125" bestFit="1" customWidth="1"/>
    <col min="3" max="3" width="11.33203125" bestFit="1" customWidth="1"/>
    <col min="4" max="4" width="17.33203125" bestFit="1" customWidth="1"/>
    <col min="5" max="5" width="29.1640625" customWidth="1"/>
    <col min="6" max="6" width="34.6640625" bestFit="1" customWidth="1"/>
    <col min="7" max="10" width="18.33203125" customWidth="1"/>
  </cols>
  <sheetData>
    <row r="1" spans="1:16" x14ac:dyDescent="0.2">
      <c r="A1" s="4" t="s">
        <v>2494</v>
      </c>
    </row>
    <row r="2" spans="1:16" s="3" customFormat="1" x14ac:dyDescent="0.2">
      <c r="A2" s="3" t="s">
        <v>382</v>
      </c>
      <c r="B2" s="3" t="s">
        <v>383</v>
      </c>
      <c r="C2" s="3" t="s">
        <v>384</v>
      </c>
      <c r="D2" s="3" t="s">
        <v>1</v>
      </c>
      <c r="E2" s="3" t="s">
        <v>2</v>
      </c>
      <c r="F2" s="3" t="s">
        <v>3</v>
      </c>
      <c r="G2" s="3" t="s">
        <v>4</v>
      </c>
      <c r="H2" s="3" t="s">
        <v>5</v>
      </c>
      <c r="I2" s="3" t="s">
        <v>6</v>
      </c>
      <c r="J2" s="3" t="s">
        <v>7</v>
      </c>
    </row>
    <row r="3" spans="1:16" x14ac:dyDescent="0.2">
      <c r="A3">
        <v>1</v>
      </c>
      <c r="B3">
        <v>1</v>
      </c>
      <c r="C3" t="s">
        <v>385</v>
      </c>
      <c r="D3" t="s">
        <v>386</v>
      </c>
      <c r="E3" t="s">
        <v>387</v>
      </c>
      <c r="F3" t="s">
        <v>388</v>
      </c>
      <c r="G3" t="s">
        <v>35</v>
      </c>
      <c r="H3" s="1">
        <v>45665</v>
      </c>
      <c r="I3" t="s">
        <v>389</v>
      </c>
      <c r="J3">
        <v>6</v>
      </c>
      <c r="P3" s="2"/>
    </row>
    <row r="4" spans="1:16" x14ac:dyDescent="0.2">
      <c r="A4">
        <v>2</v>
      </c>
      <c r="D4" t="s">
        <v>391</v>
      </c>
      <c r="E4" t="s">
        <v>392</v>
      </c>
      <c r="F4" t="s">
        <v>388</v>
      </c>
      <c r="G4" t="s">
        <v>11</v>
      </c>
      <c r="H4" s="1">
        <v>43413</v>
      </c>
      <c r="I4" t="s">
        <v>393</v>
      </c>
      <c r="J4">
        <v>6796</v>
      </c>
      <c r="P4" s="2"/>
    </row>
    <row r="5" spans="1:16" x14ac:dyDescent="0.2">
      <c r="A5">
        <v>3</v>
      </c>
      <c r="B5">
        <v>2</v>
      </c>
      <c r="C5" t="s">
        <v>390</v>
      </c>
      <c r="D5" t="s">
        <v>395</v>
      </c>
      <c r="E5" t="s">
        <v>396</v>
      </c>
      <c r="F5" t="s">
        <v>397</v>
      </c>
      <c r="G5" t="s">
        <v>17</v>
      </c>
      <c r="H5" s="1">
        <v>45287</v>
      </c>
      <c r="I5" t="s">
        <v>398</v>
      </c>
      <c r="P5" s="2"/>
    </row>
    <row r="6" spans="1:16" x14ac:dyDescent="0.2">
      <c r="A6">
        <v>4</v>
      </c>
      <c r="B6">
        <v>3</v>
      </c>
      <c r="C6" t="s">
        <v>390</v>
      </c>
      <c r="D6" t="s">
        <v>399</v>
      </c>
      <c r="E6" t="s">
        <v>400</v>
      </c>
      <c r="F6" t="s">
        <v>401</v>
      </c>
      <c r="G6" t="s">
        <v>35</v>
      </c>
      <c r="H6" s="1">
        <v>45507</v>
      </c>
      <c r="I6" t="s">
        <v>402</v>
      </c>
      <c r="J6">
        <v>7</v>
      </c>
      <c r="P6" s="2"/>
    </row>
    <row r="7" spans="1:16" x14ac:dyDescent="0.2">
      <c r="A7">
        <v>5</v>
      </c>
      <c r="D7" t="s">
        <v>404</v>
      </c>
      <c r="E7" t="s">
        <v>405</v>
      </c>
      <c r="F7" t="s">
        <v>401</v>
      </c>
      <c r="G7" t="s">
        <v>17</v>
      </c>
      <c r="H7" s="1">
        <v>45507</v>
      </c>
      <c r="I7" t="s">
        <v>406</v>
      </c>
      <c r="P7" s="2"/>
    </row>
    <row r="8" spans="1:16" x14ac:dyDescent="0.2">
      <c r="A8">
        <v>6</v>
      </c>
      <c r="B8">
        <v>4</v>
      </c>
      <c r="C8" t="s">
        <v>390</v>
      </c>
      <c r="D8" t="s">
        <v>408</v>
      </c>
      <c r="E8" t="s">
        <v>409</v>
      </c>
      <c r="F8" t="s">
        <v>410</v>
      </c>
      <c r="G8" t="s">
        <v>35</v>
      </c>
      <c r="H8" s="1">
        <v>45659</v>
      </c>
      <c r="I8" t="s">
        <v>411</v>
      </c>
      <c r="J8">
        <v>101</v>
      </c>
    </row>
    <row r="9" spans="1:16" x14ac:dyDescent="0.2">
      <c r="A9">
        <v>7</v>
      </c>
      <c r="D9" t="s">
        <v>412</v>
      </c>
      <c r="E9" t="s">
        <v>413</v>
      </c>
      <c r="F9" t="s">
        <v>410</v>
      </c>
      <c r="G9" t="s">
        <v>11</v>
      </c>
      <c r="H9" s="1">
        <v>45659</v>
      </c>
      <c r="I9" t="s">
        <v>414</v>
      </c>
      <c r="J9">
        <v>17</v>
      </c>
    </row>
    <row r="10" spans="1:16" x14ac:dyDescent="0.2">
      <c r="A10">
        <v>8</v>
      </c>
      <c r="D10" t="s">
        <v>415</v>
      </c>
      <c r="E10" t="s">
        <v>416</v>
      </c>
      <c r="F10" t="s">
        <v>410</v>
      </c>
      <c r="G10" t="s">
        <v>11</v>
      </c>
      <c r="H10" s="1">
        <v>43260</v>
      </c>
      <c r="I10" t="s">
        <v>417</v>
      </c>
      <c r="J10">
        <v>30759</v>
      </c>
    </row>
    <row r="11" spans="1:16" x14ac:dyDescent="0.2">
      <c r="A11">
        <v>9</v>
      </c>
      <c r="D11" t="s">
        <v>418</v>
      </c>
      <c r="E11" t="s">
        <v>419</v>
      </c>
      <c r="F11" t="s">
        <v>410</v>
      </c>
      <c r="G11" t="s">
        <v>17</v>
      </c>
      <c r="H11" s="1">
        <v>45287</v>
      </c>
      <c r="I11" t="s">
        <v>420</v>
      </c>
    </row>
    <row r="12" spans="1:16" x14ac:dyDescent="0.2">
      <c r="A12">
        <v>10</v>
      </c>
      <c r="B12">
        <v>5</v>
      </c>
      <c r="C12" t="s">
        <v>390</v>
      </c>
      <c r="D12" t="s">
        <v>421</v>
      </c>
      <c r="E12" t="s">
        <v>422</v>
      </c>
      <c r="F12" t="s">
        <v>423</v>
      </c>
      <c r="G12" t="s">
        <v>17</v>
      </c>
      <c r="H12" s="1">
        <v>45287</v>
      </c>
      <c r="I12" t="s">
        <v>424</v>
      </c>
    </row>
    <row r="13" spans="1:16" x14ac:dyDescent="0.2">
      <c r="A13">
        <v>11</v>
      </c>
      <c r="B13">
        <v>6</v>
      </c>
      <c r="C13" t="s">
        <v>390</v>
      </c>
      <c r="D13" t="s">
        <v>425</v>
      </c>
      <c r="E13" t="s">
        <v>426</v>
      </c>
      <c r="F13" t="s">
        <v>427</v>
      </c>
      <c r="G13" t="s">
        <v>17</v>
      </c>
      <c r="H13" s="1">
        <v>45287</v>
      </c>
      <c r="I13" t="s">
        <v>428</v>
      </c>
    </row>
    <row r="14" spans="1:16" x14ac:dyDescent="0.2">
      <c r="A14">
        <v>12</v>
      </c>
      <c r="B14">
        <v>7</v>
      </c>
      <c r="C14" t="s">
        <v>390</v>
      </c>
      <c r="D14" t="s">
        <v>429</v>
      </c>
      <c r="E14" t="s">
        <v>430</v>
      </c>
      <c r="F14" t="s">
        <v>431</v>
      </c>
      <c r="G14" t="s">
        <v>11</v>
      </c>
      <c r="H14" s="1">
        <v>45609</v>
      </c>
      <c r="I14" t="s">
        <v>432</v>
      </c>
      <c r="J14">
        <v>183</v>
      </c>
    </row>
    <row r="15" spans="1:16" x14ac:dyDescent="0.2">
      <c r="A15">
        <v>13</v>
      </c>
      <c r="D15" t="s">
        <v>433</v>
      </c>
      <c r="E15" t="s">
        <v>434</v>
      </c>
      <c r="F15" t="s">
        <v>431</v>
      </c>
      <c r="G15" t="s">
        <v>11</v>
      </c>
      <c r="H15" s="1">
        <v>44104</v>
      </c>
      <c r="I15" t="s">
        <v>435</v>
      </c>
      <c r="J15">
        <v>59299</v>
      </c>
    </row>
    <row r="16" spans="1:16" x14ac:dyDescent="0.2">
      <c r="A16">
        <v>14</v>
      </c>
      <c r="B16">
        <v>8</v>
      </c>
      <c r="C16" t="s">
        <v>385</v>
      </c>
      <c r="D16" t="s">
        <v>436</v>
      </c>
      <c r="E16" t="s">
        <v>437</v>
      </c>
      <c r="F16" t="s">
        <v>438</v>
      </c>
      <c r="G16" t="s">
        <v>11</v>
      </c>
      <c r="H16" s="1">
        <v>45383</v>
      </c>
      <c r="I16" t="s">
        <v>439</v>
      </c>
      <c r="J16">
        <v>651</v>
      </c>
    </row>
    <row r="17" spans="1:10" x14ac:dyDescent="0.2">
      <c r="A17">
        <v>15</v>
      </c>
      <c r="D17" t="s">
        <v>440</v>
      </c>
      <c r="E17" t="s">
        <v>441</v>
      </c>
      <c r="F17" t="s">
        <v>438</v>
      </c>
      <c r="G17" t="s">
        <v>17</v>
      </c>
      <c r="H17" s="1">
        <v>45383</v>
      </c>
      <c r="I17" t="s">
        <v>442</v>
      </c>
    </row>
    <row r="18" spans="1:10" x14ac:dyDescent="0.2">
      <c r="A18">
        <v>16</v>
      </c>
      <c r="D18" t="s">
        <v>443</v>
      </c>
      <c r="E18" t="s">
        <v>444</v>
      </c>
      <c r="F18" t="s">
        <v>438</v>
      </c>
      <c r="G18" t="s">
        <v>17</v>
      </c>
      <c r="H18" s="1">
        <v>45383</v>
      </c>
      <c r="I18" t="s">
        <v>445</v>
      </c>
    </row>
    <row r="19" spans="1:10" x14ac:dyDescent="0.2">
      <c r="A19">
        <v>17</v>
      </c>
      <c r="D19" t="s">
        <v>446</v>
      </c>
      <c r="E19" t="s">
        <v>447</v>
      </c>
      <c r="F19" t="s">
        <v>438</v>
      </c>
      <c r="G19" t="s">
        <v>11</v>
      </c>
      <c r="H19" s="1">
        <v>43302</v>
      </c>
      <c r="I19" t="s">
        <v>448</v>
      </c>
      <c r="J19">
        <v>25335</v>
      </c>
    </row>
    <row r="20" spans="1:10" x14ac:dyDescent="0.2">
      <c r="A20">
        <v>18</v>
      </c>
      <c r="B20">
        <v>9</v>
      </c>
      <c r="C20" t="s">
        <v>385</v>
      </c>
      <c r="D20" t="s">
        <v>449</v>
      </c>
      <c r="E20" t="s">
        <v>450</v>
      </c>
      <c r="F20" t="s">
        <v>451</v>
      </c>
      <c r="G20" t="s">
        <v>11</v>
      </c>
      <c r="H20" s="1">
        <v>41723</v>
      </c>
      <c r="I20" t="s">
        <v>452</v>
      </c>
      <c r="J20">
        <v>1736</v>
      </c>
    </row>
    <row r="21" spans="1:10" x14ac:dyDescent="0.2">
      <c r="A21">
        <v>19</v>
      </c>
      <c r="D21" t="s">
        <v>453</v>
      </c>
      <c r="E21" t="s">
        <v>454</v>
      </c>
      <c r="F21" t="s">
        <v>451</v>
      </c>
      <c r="G21" t="s">
        <v>11</v>
      </c>
      <c r="H21" s="1">
        <v>41431</v>
      </c>
      <c r="I21" t="s">
        <v>455</v>
      </c>
      <c r="J21">
        <v>8098</v>
      </c>
    </row>
    <row r="22" spans="1:10" x14ac:dyDescent="0.2">
      <c r="A22">
        <v>20</v>
      </c>
      <c r="D22" t="s">
        <v>456</v>
      </c>
      <c r="E22" t="s">
        <v>457</v>
      </c>
      <c r="F22" t="s">
        <v>458</v>
      </c>
      <c r="G22" t="s">
        <v>11</v>
      </c>
      <c r="H22" s="1">
        <v>42020</v>
      </c>
      <c r="I22" t="s">
        <v>459</v>
      </c>
      <c r="J22">
        <v>69981</v>
      </c>
    </row>
    <row r="23" spans="1:10" x14ac:dyDescent="0.2">
      <c r="A23">
        <v>21</v>
      </c>
      <c r="B23">
        <v>10</v>
      </c>
      <c r="C23" t="s">
        <v>385</v>
      </c>
      <c r="D23" t="s">
        <v>460</v>
      </c>
      <c r="E23" t="s">
        <v>461</v>
      </c>
      <c r="F23" t="s">
        <v>462</v>
      </c>
      <c r="G23" t="s">
        <v>11</v>
      </c>
      <c r="H23" s="1">
        <v>43808</v>
      </c>
      <c r="I23" t="s">
        <v>463</v>
      </c>
      <c r="J23">
        <v>26577</v>
      </c>
    </row>
    <row r="24" spans="1:10" x14ac:dyDescent="0.2">
      <c r="A24">
        <v>22</v>
      </c>
      <c r="D24" t="s">
        <v>464</v>
      </c>
      <c r="E24" t="s">
        <v>465</v>
      </c>
      <c r="F24" t="s">
        <v>462</v>
      </c>
      <c r="G24" t="s">
        <v>11</v>
      </c>
      <c r="H24" s="1">
        <v>42692</v>
      </c>
      <c r="I24" t="s">
        <v>466</v>
      </c>
      <c r="J24">
        <v>17280</v>
      </c>
    </row>
    <row r="25" spans="1:10" x14ac:dyDescent="0.2">
      <c r="A25">
        <v>23</v>
      </c>
      <c r="D25" t="s">
        <v>467</v>
      </c>
      <c r="E25" t="s">
        <v>468</v>
      </c>
      <c r="F25" t="s">
        <v>462</v>
      </c>
      <c r="G25" t="s">
        <v>17</v>
      </c>
      <c r="H25" s="1">
        <v>41283</v>
      </c>
      <c r="I25" t="s">
        <v>469</v>
      </c>
    </row>
    <row r="26" spans="1:10" x14ac:dyDescent="0.2">
      <c r="A26">
        <v>24</v>
      </c>
      <c r="B26">
        <v>11</v>
      </c>
      <c r="C26" t="s">
        <v>385</v>
      </c>
      <c r="D26" t="s">
        <v>470</v>
      </c>
      <c r="E26" t="s">
        <v>471</v>
      </c>
      <c r="F26" t="s">
        <v>472</v>
      </c>
      <c r="G26" t="s">
        <v>11</v>
      </c>
      <c r="H26" s="1">
        <v>43439</v>
      </c>
      <c r="I26" t="s">
        <v>473</v>
      </c>
      <c r="J26">
        <v>6384</v>
      </c>
    </row>
    <row r="27" spans="1:10" x14ac:dyDescent="0.2">
      <c r="A27">
        <v>25</v>
      </c>
      <c r="B27">
        <v>12</v>
      </c>
      <c r="C27" t="s">
        <v>385</v>
      </c>
      <c r="D27" t="s">
        <v>474</v>
      </c>
      <c r="E27" t="s">
        <v>475</v>
      </c>
      <c r="F27" t="s">
        <v>476</v>
      </c>
      <c r="G27" t="s">
        <v>11</v>
      </c>
      <c r="H27" s="1">
        <v>44356</v>
      </c>
      <c r="I27" t="s">
        <v>477</v>
      </c>
      <c r="J27">
        <v>468</v>
      </c>
    </row>
    <row r="28" spans="1:10" x14ac:dyDescent="0.2">
      <c r="A28">
        <v>26</v>
      </c>
      <c r="B28">
        <v>13</v>
      </c>
      <c r="C28" t="s">
        <v>394</v>
      </c>
      <c r="D28" t="s">
        <v>478</v>
      </c>
      <c r="E28" t="s">
        <v>479</v>
      </c>
      <c r="F28" t="s">
        <v>480</v>
      </c>
      <c r="G28" t="s">
        <v>17</v>
      </c>
      <c r="H28" s="1">
        <v>45007</v>
      </c>
      <c r="I28" t="s">
        <v>481</v>
      </c>
    </row>
    <row r="29" spans="1:10" x14ac:dyDescent="0.2">
      <c r="A29">
        <v>27</v>
      </c>
      <c r="B29">
        <v>14</v>
      </c>
      <c r="C29" t="s">
        <v>385</v>
      </c>
      <c r="D29" t="s">
        <v>482</v>
      </c>
      <c r="E29" t="s">
        <v>483</v>
      </c>
      <c r="F29" t="s">
        <v>484</v>
      </c>
      <c r="G29" t="s">
        <v>11</v>
      </c>
      <c r="H29" s="1">
        <v>45294</v>
      </c>
      <c r="I29" t="s">
        <v>485</v>
      </c>
      <c r="J29">
        <v>3054</v>
      </c>
    </row>
    <row r="30" spans="1:10" x14ac:dyDescent="0.2">
      <c r="A30">
        <v>28</v>
      </c>
      <c r="B30">
        <v>15</v>
      </c>
      <c r="C30" t="s">
        <v>385</v>
      </c>
      <c r="D30" t="s">
        <v>486</v>
      </c>
      <c r="E30" t="s">
        <v>487</v>
      </c>
      <c r="F30" t="s">
        <v>488</v>
      </c>
      <c r="G30" t="s">
        <v>11</v>
      </c>
      <c r="H30" s="1">
        <v>43439</v>
      </c>
      <c r="I30" t="s">
        <v>489</v>
      </c>
      <c r="J30">
        <v>42005</v>
      </c>
    </row>
    <row r="31" spans="1:10" x14ac:dyDescent="0.2">
      <c r="A31">
        <v>29</v>
      </c>
      <c r="D31" t="s">
        <v>490</v>
      </c>
      <c r="E31" t="s">
        <v>491</v>
      </c>
      <c r="F31" t="s">
        <v>488</v>
      </c>
      <c r="G31" t="s">
        <v>11</v>
      </c>
      <c r="H31" s="1">
        <v>43528</v>
      </c>
      <c r="I31" t="s">
        <v>492</v>
      </c>
      <c r="J31">
        <v>62413</v>
      </c>
    </row>
    <row r="32" spans="1:10" x14ac:dyDescent="0.2">
      <c r="A32">
        <v>30</v>
      </c>
      <c r="B32">
        <v>16</v>
      </c>
      <c r="C32" t="s">
        <v>394</v>
      </c>
      <c r="D32" t="s">
        <v>493</v>
      </c>
      <c r="E32" t="s">
        <v>494</v>
      </c>
      <c r="F32" t="s">
        <v>495</v>
      </c>
      <c r="G32" t="s">
        <v>11</v>
      </c>
      <c r="H32" s="1">
        <v>44515</v>
      </c>
      <c r="I32" t="s">
        <v>496</v>
      </c>
      <c r="J32">
        <v>18660</v>
      </c>
    </row>
    <row r="33" spans="1:10" x14ac:dyDescent="0.2">
      <c r="A33">
        <v>31</v>
      </c>
      <c r="D33" t="s">
        <v>497</v>
      </c>
      <c r="E33" t="s">
        <v>498</v>
      </c>
      <c r="F33" t="s">
        <v>495</v>
      </c>
      <c r="G33" t="s">
        <v>17</v>
      </c>
      <c r="H33" s="1">
        <v>45287</v>
      </c>
      <c r="I33" t="s">
        <v>499</v>
      </c>
    </row>
    <row r="34" spans="1:10" x14ac:dyDescent="0.2">
      <c r="A34">
        <v>32</v>
      </c>
      <c r="B34">
        <v>17</v>
      </c>
      <c r="C34" t="s">
        <v>394</v>
      </c>
      <c r="D34" t="s">
        <v>500</v>
      </c>
      <c r="E34" t="s">
        <v>501</v>
      </c>
      <c r="F34" t="s">
        <v>502</v>
      </c>
      <c r="G34" t="s">
        <v>11</v>
      </c>
      <c r="H34" s="1">
        <v>44788</v>
      </c>
      <c r="I34" t="s">
        <v>503</v>
      </c>
      <c r="J34">
        <v>39</v>
      </c>
    </row>
    <row r="35" spans="1:10" x14ac:dyDescent="0.2">
      <c r="A35">
        <v>33</v>
      </c>
      <c r="D35" t="s">
        <v>504</v>
      </c>
      <c r="E35" t="s">
        <v>505</v>
      </c>
      <c r="F35" t="s">
        <v>502</v>
      </c>
      <c r="G35" t="s">
        <v>11</v>
      </c>
      <c r="H35" s="1">
        <v>44788</v>
      </c>
      <c r="I35" t="s">
        <v>506</v>
      </c>
      <c r="J35">
        <v>32</v>
      </c>
    </row>
    <row r="36" spans="1:10" x14ac:dyDescent="0.2">
      <c r="A36">
        <v>34</v>
      </c>
      <c r="D36" t="s">
        <v>507</v>
      </c>
      <c r="E36" t="s">
        <v>508</v>
      </c>
      <c r="F36" t="s">
        <v>502</v>
      </c>
      <c r="G36" t="s">
        <v>11</v>
      </c>
      <c r="H36" s="1">
        <v>44788</v>
      </c>
      <c r="I36" t="s">
        <v>509</v>
      </c>
      <c r="J36">
        <v>28</v>
      </c>
    </row>
    <row r="37" spans="1:10" x14ac:dyDescent="0.2">
      <c r="A37">
        <v>35</v>
      </c>
      <c r="D37" t="s">
        <v>510</v>
      </c>
      <c r="E37" t="s">
        <v>511</v>
      </c>
      <c r="F37" t="s">
        <v>502</v>
      </c>
      <c r="G37" t="s">
        <v>17</v>
      </c>
      <c r="H37" s="1">
        <v>44788</v>
      </c>
      <c r="I37" t="s">
        <v>512</v>
      </c>
    </row>
    <row r="38" spans="1:10" x14ac:dyDescent="0.2">
      <c r="A38">
        <v>36</v>
      </c>
      <c r="D38" t="s">
        <v>513</v>
      </c>
      <c r="E38" t="s">
        <v>514</v>
      </c>
      <c r="F38" t="s">
        <v>502</v>
      </c>
      <c r="G38" t="s">
        <v>11</v>
      </c>
      <c r="H38" s="1">
        <v>45086</v>
      </c>
      <c r="I38" t="s">
        <v>515</v>
      </c>
      <c r="J38">
        <v>97</v>
      </c>
    </row>
    <row r="39" spans="1:10" x14ac:dyDescent="0.2">
      <c r="A39">
        <v>37</v>
      </c>
      <c r="D39" t="s">
        <v>516</v>
      </c>
      <c r="E39" t="s">
        <v>517</v>
      </c>
      <c r="F39" t="s">
        <v>502</v>
      </c>
      <c r="G39" t="s">
        <v>17</v>
      </c>
      <c r="H39" s="1">
        <v>45023</v>
      </c>
      <c r="I39" t="s">
        <v>518</v>
      </c>
    </row>
    <row r="40" spans="1:10" x14ac:dyDescent="0.2">
      <c r="A40">
        <v>38</v>
      </c>
      <c r="B40">
        <v>18</v>
      </c>
      <c r="C40" t="s">
        <v>394</v>
      </c>
      <c r="D40" t="s">
        <v>519</v>
      </c>
      <c r="E40" t="s">
        <v>520</v>
      </c>
      <c r="F40" t="s">
        <v>521</v>
      </c>
      <c r="G40" t="s">
        <v>17</v>
      </c>
      <c r="H40" s="1">
        <v>44788</v>
      </c>
      <c r="I40" t="s">
        <v>522</v>
      </c>
    </row>
    <row r="41" spans="1:10" x14ac:dyDescent="0.2">
      <c r="A41">
        <v>39</v>
      </c>
      <c r="B41">
        <v>19</v>
      </c>
      <c r="C41" t="s">
        <v>394</v>
      </c>
      <c r="D41" t="s">
        <v>523</v>
      </c>
      <c r="E41" t="s">
        <v>524</v>
      </c>
      <c r="F41" t="s">
        <v>525</v>
      </c>
      <c r="G41" t="s">
        <v>11</v>
      </c>
      <c r="H41" s="1">
        <v>44788</v>
      </c>
      <c r="I41" t="s">
        <v>526</v>
      </c>
      <c r="J41">
        <v>780</v>
      </c>
    </row>
    <row r="42" spans="1:10" x14ac:dyDescent="0.2">
      <c r="A42">
        <v>40</v>
      </c>
      <c r="B42">
        <v>20</v>
      </c>
      <c r="C42" t="s">
        <v>385</v>
      </c>
      <c r="D42" t="s">
        <v>527</v>
      </c>
      <c r="E42" t="s">
        <v>528</v>
      </c>
      <c r="F42" t="s">
        <v>529</v>
      </c>
      <c r="G42" t="s">
        <v>17</v>
      </c>
      <c r="H42" s="1">
        <v>44998</v>
      </c>
      <c r="I42" t="s">
        <v>530</v>
      </c>
    </row>
    <row r="43" spans="1:10" x14ac:dyDescent="0.2">
      <c r="A43">
        <v>41</v>
      </c>
      <c r="D43" t="s">
        <v>531</v>
      </c>
      <c r="E43" t="s">
        <v>532</v>
      </c>
      <c r="F43" t="s">
        <v>529</v>
      </c>
      <c r="G43" t="s">
        <v>17</v>
      </c>
      <c r="H43" s="1">
        <v>44922</v>
      </c>
      <c r="I43" t="s">
        <v>533</v>
      </c>
    </row>
    <row r="44" spans="1:10" x14ac:dyDescent="0.2">
      <c r="A44">
        <v>42</v>
      </c>
      <c r="B44">
        <v>21</v>
      </c>
      <c r="C44" t="s">
        <v>385</v>
      </c>
      <c r="D44" t="s">
        <v>534</v>
      </c>
      <c r="E44" t="s">
        <v>535</v>
      </c>
      <c r="F44" t="s">
        <v>536</v>
      </c>
      <c r="G44" t="s">
        <v>11</v>
      </c>
      <c r="H44" s="1">
        <v>44139</v>
      </c>
      <c r="I44" t="s">
        <v>537</v>
      </c>
      <c r="J44">
        <v>415</v>
      </c>
    </row>
    <row r="45" spans="1:10" x14ac:dyDescent="0.2">
      <c r="A45">
        <v>43</v>
      </c>
      <c r="B45">
        <v>22</v>
      </c>
      <c r="C45" t="s">
        <v>385</v>
      </c>
      <c r="D45" t="s">
        <v>538</v>
      </c>
      <c r="E45" t="s">
        <v>539</v>
      </c>
      <c r="F45" t="s">
        <v>540</v>
      </c>
      <c r="G45" t="s">
        <v>35</v>
      </c>
      <c r="H45" s="1">
        <v>44035</v>
      </c>
      <c r="I45" t="s">
        <v>541</v>
      </c>
      <c r="J45">
        <v>108</v>
      </c>
    </row>
    <row r="46" spans="1:10" x14ac:dyDescent="0.2">
      <c r="A46">
        <v>44</v>
      </c>
      <c r="D46" t="s">
        <v>542</v>
      </c>
      <c r="E46" t="s">
        <v>543</v>
      </c>
      <c r="F46" t="s">
        <v>540</v>
      </c>
      <c r="G46" t="s">
        <v>11</v>
      </c>
      <c r="H46" s="1">
        <v>43045</v>
      </c>
      <c r="I46" t="s">
        <v>544</v>
      </c>
      <c r="J46">
        <v>415</v>
      </c>
    </row>
    <row r="47" spans="1:10" x14ac:dyDescent="0.2">
      <c r="A47">
        <v>45</v>
      </c>
      <c r="D47" t="s">
        <v>545</v>
      </c>
      <c r="E47" t="s">
        <v>546</v>
      </c>
      <c r="F47" t="s">
        <v>540</v>
      </c>
      <c r="G47" t="s">
        <v>11</v>
      </c>
      <c r="H47" s="1">
        <v>43045</v>
      </c>
      <c r="I47" t="s">
        <v>547</v>
      </c>
      <c r="J47">
        <v>217</v>
      </c>
    </row>
    <row r="48" spans="1:10" x14ac:dyDescent="0.2">
      <c r="A48">
        <v>46</v>
      </c>
      <c r="D48" t="s">
        <v>548</v>
      </c>
      <c r="E48" t="s">
        <v>549</v>
      </c>
      <c r="F48" t="s">
        <v>540</v>
      </c>
      <c r="G48" t="s">
        <v>11</v>
      </c>
      <c r="H48" s="1">
        <v>41172</v>
      </c>
      <c r="I48" t="s">
        <v>550</v>
      </c>
      <c r="J48">
        <v>12988</v>
      </c>
    </row>
    <row r="49" spans="1:10" x14ac:dyDescent="0.2">
      <c r="A49">
        <v>47</v>
      </c>
      <c r="B49">
        <v>23</v>
      </c>
      <c r="C49" t="s">
        <v>390</v>
      </c>
      <c r="D49" t="s">
        <v>551</v>
      </c>
      <c r="E49" t="s">
        <v>552</v>
      </c>
      <c r="F49" t="s">
        <v>553</v>
      </c>
      <c r="G49" t="s">
        <v>35</v>
      </c>
      <c r="H49" s="1">
        <v>45105</v>
      </c>
      <c r="I49" t="s">
        <v>554</v>
      </c>
      <c r="J49">
        <v>53</v>
      </c>
    </row>
    <row r="50" spans="1:10" x14ac:dyDescent="0.2">
      <c r="A50">
        <v>48</v>
      </c>
      <c r="B50">
        <v>24</v>
      </c>
      <c r="C50" t="s">
        <v>390</v>
      </c>
      <c r="D50" t="s">
        <v>555</v>
      </c>
      <c r="E50" t="s">
        <v>556</v>
      </c>
      <c r="F50" t="s">
        <v>557</v>
      </c>
      <c r="G50" t="s">
        <v>35</v>
      </c>
      <c r="H50" s="1">
        <v>45431</v>
      </c>
      <c r="I50" t="s">
        <v>558</v>
      </c>
      <c r="J50">
        <v>111</v>
      </c>
    </row>
    <row r="51" spans="1:10" x14ac:dyDescent="0.2">
      <c r="A51">
        <v>49</v>
      </c>
      <c r="D51" t="s">
        <v>559</v>
      </c>
      <c r="E51" t="s">
        <v>560</v>
      </c>
      <c r="F51" t="s">
        <v>557</v>
      </c>
      <c r="G51" t="s">
        <v>11</v>
      </c>
      <c r="H51" s="1">
        <v>44892</v>
      </c>
      <c r="I51" t="s">
        <v>561</v>
      </c>
      <c r="J51">
        <v>500</v>
      </c>
    </row>
    <row r="52" spans="1:10" x14ac:dyDescent="0.2">
      <c r="A52">
        <v>50</v>
      </c>
      <c r="D52" t="s">
        <v>562</v>
      </c>
      <c r="E52" t="s">
        <v>563</v>
      </c>
      <c r="F52" t="s">
        <v>557</v>
      </c>
      <c r="G52" t="s">
        <v>11</v>
      </c>
      <c r="H52" s="1">
        <v>45430</v>
      </c>
      <c r="I52" t="s">
        <v>564</v>
      </c>
      <c r="J52">
        <v>127</v>
      </c>
    </row>
    <row r="53" spans="1:10" x14ac:dyDescent="0.2">
      <c r="A53">
        <v>51</v>
      </c>
      <c r="B53">
        <v>25</v>
      </c>
      <c r="C53" t="s">
        <v>390</v>
      </c>
      <c r="D53" t="s">
        <v>565</v>
      </c>
      <c r="E53" t="s">
        <v>566</v>
      </c>
      <c r="F53" t="s">
        <v>567</v>
      </c>
      <c r="G53" t="s">
        <v>35</v>
      </c>
      <c r="H53" s="1">
        <v>45550</v>
      </c>
      <c r="I53" t="s">
        <v>568</v>
      </c>
      <c r="J53">
        <v>127</v>
      </c>
    </row>
    <row r="54" spans="1:10" x14ac:dyDescent="0.2">
      <c r="A54">
        <v>52</v>
      </c>
      <c r="D54" t="s">
        <v>569</v>
      </c>
      <c r="E54" t="s">
        <v>570</v>
      </c>
      <c r="F54" t="s">
        <v>567</v>
      </c>
      <c r="G54" t="s">
        <v>17</v>
      </c>
      <c r="H54" s="1">
        <v>45550</v>
      </c>
      <c r="I54" t="s">
        <v>571</v>
      </c>
    </row>
    <row r="55" spans="1:10" x14ac:dyDescent="0.2">
      <c r="A55">
        <v>53</v>
      </c>
      <c r="B55">
        <v>26</v>
      </c>
      <c r="C55" t="s">
        <v>390</v>
      </c>
      <c r="D55" t="s">
        <v>572</v>
      </c>
      <c r="E55" t="s">
        <v>573</v>
      </c>
      <c r="F55" t="s">
        <v>574</v>
      </c>
      <c r="G55" t="s">
        <v>11</v>
      </c>
      <c r="H55" s="1">
        <v>44892</v>
      </c>
      <c r="I55" t="s">
        <v>575</v>
      </c>
      <c r="J55">
        <v>7511</v>
      </c>
    </row>
    <row r="56" spans="1:10" x14ac:dyDescent="0.2">
      <c r="A56">
        <v>54</v>
      </c>
      <c r="D56" t="s">
        <v>576</v>
      </c>
      <c r="E56" t="s">
        <v>577</v>
      </c>
      <c r="F56" t="s">
        <v>578</v>
      </c>
      <c r="G56" t="s">
        <v>35</v>
      </c>
      <c r="H56" s="1">
        <v>45550</v>
      </c>
      <c r="I56" t="s">
        <v>579</v>
      </c>
      <c r="J56">
        <v>358</v>
      </c>
    </row>
    <row r="57" spans="1:10" x14ac:dyDescent="0.2">
      <c r="A57">
        <v>55</v>
      </c>
      <c r="D57" t="s">
        <v>580</v>
      </c>
      <c r="E57" t="s">
        <v>581</v>
      </c>
      <c r="F57" t="s">
        <v>582</v>
      </c>
      <c r="G57" t="s">
        <v>35</v>
      </c>
      <c r="H57" s="1">
        <v>45631</v>
      </c>
      <c r="I57" t="s">
        <v>583</v>
      </c>
      <c r="J57">
        <v>251</v>
      </c>
    </row>
    <row r="58" spans="1:10" x14ac:dyDescent="0.2">
      <c r="A58">
        <v>56</v>
      </c>
      <c r="D58" t="s">
        <v>584</v>
      </c>
      <c r="E58" t="s">
        <v>585</v>
      </c>
      <c r="F58" t="s">
        <v>586</v>
      </c>
      <c r="G58" t="s">
        <v>35</v>
      </c>
      <c r="H58" s="1">
        <v>45550</v>
      </c>
      <c r="I58" t="s">
        <v>587</v>
      </c>
      <c r="J58">
        <v>115</v>
      </c>
    </row>
    <row r="59" spans="1:10" x14ac:dyDescent="0.2">
      <c r="A59">
        <v>57</v>
      </c>
      <c r="B59">
        <v>27</v>
      </c>
      <c r="C59" t="s">
        <v>385</v>
      </c>
      <c r="D59" t="s">
        <v>588</v>
      </c>
      <c r="E59" t="s">
        <v>589</v>
      </c>
      <c r="F59" t="s">
        <v>590</v>
      </c>
      <c r="G59" t="s">
        <v>11</v>
      </c>
      <c r="H59" s="1">
        <v>44659</v>
      </c>
      <c r="I59" t="s">
        <v>591</v>
      </c>
      <c r="J59">
        <v>30365</v>
      </c>
    </row>
    <row r="60" spans="1:10" x14ac:dyDescent="0.2">
      <c r="A60">
        <v>58</v>
      </c>
      <c r="B60">
        <v>28</v>
      </c>
      <c r="C60" t="s">
        <v>385</v>
      </c>
      <c r="D60" t="s">
        <v>592</v>
      </c>
      <c r="E60" t="s">
        <v>593</v>
      </c>
      <c r="F60" t="s">
        <v>594</v>
      </c>
      <c r="G60" t="s">
        <v>17</v>
      </c>
      <c r="H60" s="1">
        <v>45370</v>
      </c>
      <c r="I60" t="s">
        <v>595</v>
      </c>
    </row>
    <row r="61" spans="1:10" x14ac:dyDescent="0.2">
      <c r="A61">
        <v>59</v>
      </c>
      <c r="B61">
        <v>29</v>
      </c>
      <c r="C61" t="s">
        <v>385</v>
      </c>
      <c r="D61" t="s">
        <v>596</v>
      </c>
      <c r="E61" t="s">
        <v>597</v>
      </c>
      <c r="F61" t="s">
        <v>598</v>
      </c>
      <c r="G61" t="s">
        <v>11</v>
      </c>
      <c r="H61" s="1">
        <v>43644</v>
      </c>
      <c r="I61" t="s">
        <v>599</v>
      </c>
      <c r="J61">
        <v>4197</v>
      </c>
    </row>
    <row r="62" spans="1:10" x14ac:dyDescent="0.2">
      <c r="A62">
        <v>60</v>
      </c>
      <c r="D62" t="s">
        <v>600</v>
      </c>
      <c r="E62" t="s">
        <v>601</v>
      </c>
      <c r="F62" t="s">
        <v>598</v>
      </c>
      <c r="G62" t="s">
        <v>11</v>
      </c>
      <c r="H62" s="1">
        <v>44659</v>
      </c>
      <c r="I62" t="s">
        <v>602</v>
      </c>
      <c r="J62">
        <v>2804</v>
      </c>
    </row>
    <row r="63" spans="1:10" x14ac:dyDescent="0.2">
      <c r="A63">
        <v>61</v>
      </c>
      <c r="B63">
        <v>30</v>
      </c>
      <c r="C63" t="s">
        <v>385</v>
      </c>
      <c r="D63" t="s">
        <v>603</v>
      </c>
      <c r="E63" t="s">
        <v>604</v>
      </c>
      <c r="F63" t="s">
        <v>605</v>
      </c>
      <c r="G63" t="s">
        <v>11</v>
      </c>
      <c r="H63" s="1">
        <v>44788</v>
      </c>
      <c r="I63" t="s">
        <v>606</v>
      </c>
      <c r="J63">
        <v>152</v>
      </c>
    </row>
    <row r="64" spans="1:10" x14ac:dyDescent="0.2">
      <c r="A64">
        <v>62</v>
      </c>
      <c r="B64">
        <v>31</v>
      </c>
      <c r="C64" t="s">
        <v>385</v>
      </c>
      <c r="D64" t="s">
        <v>607</v>
      </c>
      <c r="E64" t="s">
        <v>608</v>
      </c>
      <c r="F64" t="s">
        <v>609</v>
      </c>
      <c r="G64" t="s">
        <v>11</v>
      </c>
      <c r="H64" s="1">
        <v>43618</v>
      </c>
      <c r="I64" t="s">
        <v>610</v>
      </c>
      <c r="J64">
        <v>196</v>
      </c>
    </row>
    <row r="65" spans="1:10" x14ac:dyDescent="0.2">
      <c r="A65">
        <v>63</v>
      </c>
      <c r="D65" t="s">
        <v>611</v>
      </c>
      <c r="E65" t="s">
        <v>608</v>
      </c>
      <c r="F65" t="s">
        <v>609</v>
      </c>
      <c r="G65" t="s">
        <v>11</v>
      </c>
      <c r="H65" s="1">
        <v>43618</v>
      </c>
      <c r="I65" t="s">
        <v>610</v>
      </c>
      <c r="J65">
        <v>196</v>
      </c>
    </row>
    <row r="66" spans="1:10" x14ac:dyDescent="0.2">
      <c r="A66">
        <v>64</v>
      </c>
      <c r="D66" t="s">
        <v>612</v>
      </c>
      <c r="E66" t="s">
        <v>613</v>
      </c>
      <c r="F66" t="s">
        <v>609</v>
      </c>
      <c r="G66" t="s">
        <v>17</v>
      </c>
      <c r="H66" s="1">
        <v>45383</v>
      </c>
      <c r="I66" t="s">
        <v>614</v>
      </c>
    </row>
    <row r="67" spans="1:10" x14ac:dyDescent="0.2">
      <c r="A67">
        <v>65</v>
      </c>
      <c r="D67" t="s">
        <v>615</v>
      </c>
      <c r="E67" t="s">
        <v>616</v>
      </c>
      <c r="F67" t="s">
        <v>609</v>
      </c>
      <c r="G67" t="s">
        <v>17</v>
      </c>
      <c r="H67" s="1">
        <v>45383</v>
      </c>
      <c r="I67" t="s">
        <v>617</v>
      </c>
    </row>
    <row r="68" spans="1:10" x14ac:dyDescent="0.2">
      <c r="A68">
        <v>66</v>
      </c>
      <c r="D68" t="s">
        <v>618</v>
      </c>
      <c r="E68" t="s">
        <v>619</v>
      </c>
      <c r="F68" t="s">
        <v>609</v>
      </c>
      <c r="G68" t="s">
        <v>11</v>
      </c>
      <c r="H68" s="1">
        <v>45383</v>
      </c>
      <c r="I68" t="s">
        <v>620</v>
      </c>
      <c r="J68">
        <v>47</v>
      </c>
    </row>
    <row r="69" spans="1:10" x14ac:dyDescent="0.2">
      <c r="A69">
        <v>67</v>
      </c>
      <c r="B69">
        <v>32</v>
      </c>
      <c r="C69" t="s">
        <v>385</v>
      </c>
      <c r="D69" t="s">
        <v>621</v>
      </c>
      <c r="E69" t="s">
        <v>622</v>
      </c>
      <c r="F69" t="s">
        <v>623</v>
      </c>
      <c r="G69" t="s">
        <v>35</v>
      </c>
      <c r="H69" s="1">
        <v>43930</v>
      </c>
      <c r="I69" t="s">
        <v>624</v>
      </c>
      <c r="J69">
        <v>145</v>
      </c>
    </row>
    <row r="70" spans="1:10" x14ac:dyDescent="0.2">
      <c r="A70">
        <v>68</v>
      </c>
      <c r="D70" t="s">
        <v>625</v>
      </c>
      <c r="E70" t="s">
        <v>626</v>
      </c>
      <c r="F70" t="s">
        <v>623</v>
      </c>
      <c r="G70" t="s">
        <v>11</v>
      </c>
      <c r="H70" s="1">
        <v>42257</v>
      </c>
      <c r="I70" t="s">
        <v>627</v>
      </c>
      <c r="J70">
        <v>15835</v>
      </c>
    </row>
    <row r="71" spans="1:10" x14ac:dyDescent="0.2">
      <c r="A71">
        <v>69</v>
      </c>
      <c r="D71" t="s">
        <v>628</v>
      </c>
      <c r="E71" t="s">
        <v>629</v>
      </c>
      <c r="F71" t="s">
        <v>623</v>
      </c>
      <c r="G71" t="s">
        <v>11</v>
      </c>
      <c r="H71" s="1">
        <v>43439</v>
      </c>
      <c r="I71" t="s">
        <v>630</v>
      </c>
      <c r="J71">
        <v>14029</v>
      </c>
    </row>
    <row r="72" spans="1:10" x14ac:dyDescent="0.2">
      <c r="A72">
        <v>70</v>
      </c>
      <c r="B72">
        <v>33</v>
      </c>
      <c r="C72" t="s">
        <v>385</v>
      </c>
      <c r="D72" t="s">
        <v>631</v>
      </c>
      <c r="E72" t="s">
        <v>632</v>
      </c>
      <c r="F72" t="s">
        <v>633</v>
      </c>
      <c r="G72" t="s">
        <v>11</v>
      </c>
      <c r="H72" s="1">
        <v>43447</v>
      </c>
      <c r="I72" t="s">
        <v>634</v>
      </c>
      <c r="J72">
        <v>23963</v>
      </c>
    </row>
    <row r="73" spans="1:10" x14ac:dyDescent="0.2">
      <c r="A73">
        <v>71</v>
      </c>
      <c r="B73">
        <v>34</v>
      </c>
      <c r="C73" t="s">
        <v>390</v>
      </c>
      <c r="D73" t="s">
        <v>635</v>
      </c>
      <c r="E73" t="s">
        <v>636</v>
      </c>
      <c r="F73" t="s">
        <v>637</v>
      </c>
      <c r="G73" t="s">
        <v>11</v>
      </c>
      <c r="H73" s="1">
        <v>44104</v>
      </c>
      <c r="I73" t="s">
        <v>638</v>
      </c>
      <c r="J73">
        <v>10034</v>
      </c>
    </row>
    <row r="74" spans="1:10" x14ac:dyDescent="0.2">
      <c r="A74">
        <v>72</v>
      </c>
      <c r="B74">
        <v>35</v>
      </c>
      <c r="C74" t="s">
        <v>394</v>
      </c>
      <c r="D74" t="s">
        <v>639</v>
      </c>
      <c r="E74" t="s">
        <v>640</v>
      </c>
      <c r="F74" t="s">
        <v>641</v>
      </c>
      <c r="G74" t="s">
        <v>35</v>
      </c>
      <c r="H74" s="1">
        <v>44832</v>
      </c>
      <c r="I74" t="s">
        <v>642</v>
      </c>
      <c r="J74">
        <v>72</v>
      </c>
    </row>
    <row r="75" spans="1:10" x14ac:dyDescent="0.2">
      <c r="A75">
        <v>73</v>
      </c>
      <c r="B75">
        <v>36</v>
      </c>
      <c r="C75" t="s">
        <v>394</v>
      </c>
      <c r="D75" t="s">
        <v>643</v>
      </c>
      <c r="E75" t="s">
        <v>644</v>
      </c>
      <c r="F75" t="s">
        <v>645</v>
      </c>
      <c r="G75" t="s">
        <v>11</v>
      </c>
      <c r="H75" s="1">
        <v>44428</v>
      </c>
      <c r="I75" t="s">
        <v>646</v>
      </c>
      <c r="J75">
        <v>7</v>
      </c>
    </row>
    <row r="76" spans="1:10" x14ac:dyDescent="0.2">
      <c r="A76">
        <v>74</v>
      </c>
      <c r="D76" t="s">
        <v>647</v>
      </c>
      <c r="E76" t="s">
        <v>648</v>
      </c>
      <c r="F76" t="s">
        <v>645</v>
      </c>
      <c r="G76" t="s">
        <v>11</v>
      </c>
      <c r="H76" s="1">
        <v>44084</v>
      </c>
      <c r="I76" t="s">
        <v>649</v>
      </c>
      <c r="J76">
        <v>7</v>
      </c>
    </row>
    <row r="77" spans="1:10" x14ac:dyDescent="0.2">
      <c r="A77">
        <v>75</v>
      </c>
      <c r="B77">
        <v>37</v>
      </c>
      <c r="C77" t="s">
        <v>394</v>
      </c>
      <c r="D77" t="s">
        <v>650</v>
      </c>
      <c r="E77" t="s">
        <v>651</v>
      </c>
      <c r="F77" t="s">
        <v>652</v>
      </c>
      <c r="G77" t="s">
        <v>11</v>
      </c>
      <c r="H77" s="1">
        <v>44428</v>
      </c>
      <c r="I77" t="s">
        <v>653</v>
      </c>
      <c r="J77">
        <v>11</v>
      </c>
    </row>
    <row r="78" spans="1:10" x14ac:dyDescent="0.2">
      <c r="A78">
        <v>76</v>
      </c>
      <c r="D78" t="s">
        <v>654</v>
      </c>
      <c r="E78" t="s">
        <v>655</v>
      </c>
      <c r="F78" t="s">
        <v>652</v>
      </c>
      <c r="G78" t="s">
        <v>11</v>
      </c>
      <c r="H78" s="1">
        <v>44084</v>
      </c>
      <c r="I78" t="s">
        <v>656</v>
      </c>
      <c r="J78">
        <v>11</v>
      </c>
    </row>
    <row r="79" spans="1:10" x14ac:dyDescent="0.2">
      <c r="A79">
        <v>77</v>
      </c>
      <c r="D79" t="s">
        <v>657</v>
      </c>
      <c r="E79" t="s">
        <v>658</v>
      </c>
      <c r="F79" t="s">
        <v>652</v>
      </c>
      <c r="G79" t="s">
        <v>17</v>
      </c>
      <c r="H79" s="1">
        <v>44648</v>
      </c>
      <c r="I79" t="s">
        <v>659</v>
      </c>
    </row>
    <row r="80" spans="1:10" x14ac:dyDescent="0.2">
      <c r="A80">
        <v>78</v>
      </c>
      <c r="D80" t="s">
        <v>660</v>
      </c>
      <c r="E80" t="s">
        <v>661</v>
      </c>
      <c r="F80" t="s">
        <v>652</v>
      </c>
      <c r="G80" t="s">
        <v>11</v>
      </c>
      <c r="H80" s="1">
        <v>43871</v>
      </c>
      <c r="I80" t="s">
        <v>662</v>
      </c>
      <c r="J80">
        <v>400</v>
      </c>
    </row>
    <row r="81" spans="1:10" x14ac:dyDescent="0.2">
      <c r="A81">
        <v>79</v>
      </c>
      <c r="D81" t="s">
        <v>663</v>
      </c>
      <c r="E81" t="s">
        <v>664</v>
      </c>
      <c r="F81" t="s">
        <v>652</v>
      </c>
      <c r="G81" t="s">
        <v>11</v>
      </c>
      <c r="H81" s="1">
        <v>43497</v>
      </c>
      <c r="I81" t="s">
        <v>665</v>
      </c>
      <c r="J81">
        <v>167</v>
      </c>
    </row>
    <row r="82" spans="1:10" x14ac:dyDescent="0.2">
      <c r="A82">
        <v>80</v>
      </c>
      <c r="D82" t="s">
        <v>666</v>
      </c>
      <c r="E82" t="s">
        <v>667</v>
      </c>
      <c r="F82" t="s">
        <v>652</v>
      </c>
      <c r="G82" t="s">
        <v>11</v>
      </c>
      <c r="H82" s="1">
        <v>43871</v>
      </c>
      <c r="I82" t="s">
        <v>668</v>
      </c>
      <c r="J82">
        <v>2972</v>
      </c>
    </row>
    <row r="83" spans="1:10" x14ac:dyDescent="0.2">
      <c r="A83">
        <v>81</v>
      </c>
      <c r="D83" t="s">
        <v>669</v>
      </c>
      <c r="E83" t="s">
        <v>670</v>
      </c>
      <c r="F83" t="s">
        <v>652</v>
      </c>
      <c r="G83" t="s">
        <v>17</v>
      </c>
      <c r="H83" s="1">
        <v>40829</v>
      </c>
      <c r="I83" t="s">
        <v>671</v>
      </c>
    </row>
    <row r="84" spans="1:10" x14ac:dyDescent="0.2">
      <c r="A84">
        <v>82</v>
      </c>
      <c r="B84">
        <v>38</v>
      </c>
      <c r="C84" t="s">
        <v>390</v>
      </c>
      <c r="D84" t="s">
        <v>672</v>
      </c>
      <c r="E84" t="s">
        <v>673</v>
      </c>
      <c r="F84" t="s">
        <v>674</v>
      </c>
      <c r="G84" t="s">
        <v>35</v>
      </c>
      <c r="H84" s="1">
        <v>45226</v>
      </c>
      <c r="J84">
        <v>6</v>
      </c>
    </row>
    <row r="85" spans="1:10" x14ac:dyDescent="0.2">
      <c r="A85">
        <v>83</v>
      </c>
      <c r="D85" t="s">
        <v>675</v>
      </c>
      <c r="E85" t="s">
        <v>676</v>
      </c>
      <c r="F85" t="s">
        <v>674</v>
      </c>
      <c r="G85" t="s">
        <v>17</v>
      </c>
      <c r="H85" s="1">
        <v>45225</v>
      </c>
      <c r="I85" t="s">
        <v>677</v>
      </c>
    </row>
    <row r="86" spans="1:10" x14ac:dyDescent="0.2">
      <c r="A86">
        <v>84</v>
      </c>
      <c r="B86">
        <v>39</v>
      </c>
      <c r="C86" t="s">
        <v>390</v>
      </c>
      <c r="D86" t="s">
        <v>678</v>
      </c>
      <c r="E86" t="s">
        <v>679</v>
      </c>
      <c r="F86" t="s">
        <v>680</v>
      </c>
      <c r="G86" t="s">
        <v>35</v>
      </c>
      <c r="H86" s="1">
        <v>45526</v>
      </c>
      <c r="I86" t="s">
        <v>681</v>
      </c>
      <c r="J86">
        <v>7</v>
      </c>
    </row>
    <row r="87" spans="1:10" x14ac:dyDescent="0.2">
      <c r="A87">
        <v>85</v>
      </c>
      <c r="D87" t="s">
        <v>682</v>
      </c>
      <c r="E87" t="s">
        <v>683</v>
      </c>
      <c r="F87" t="s">
        <v>680</v>
      </c>
      <c r="G87" t="s">
        <v>11</v>
      </c>
      <c r="H87" s="1">
        <v>44897</v>
      </c>
      <c r="I87" t="s">
        <v>684</v>
      </c>
      <c r="J87">
        <v>6</v>
      </c>
    </row>
    <row r="88" spans="1:10" x14ac:dyDescent="0.2">
      <c r="A88">
        <v>86</v>
      </c>
      <c r="D88" t="s">
        <v>685</v>
      </c>
      <c r="E88" t="s">
        <v>686</v>
      </c>
      <c r="F88" t="s">
        <v>680</v>
      </c>
      <c r="G88" t="s">
        <v>17</v>
      </c>
      <c r="H88" s="1">
        <v>45512</v>
      </c>
      <c r="I88" t="s">
        <v>687</v>
      </c>
    </row>
    <row r="89" spans="1:10" x14ac:dyDescent="0.2">
      <c r="A89">
        <v>87</v>
      </c>
      <c r="D89" t="s">
        <v>688</v>
      </c>
      <c r="E89" t="s">
        <v>689</v>
      </c>
      <c r="F89" t="s">
        <v>680</v>
      </c>
      <c r="G89" t="s">
        <v>11</v>
      </c>
      <c r="H89" s="1">
        <v>40477</v>
      </c>
      <c r="I89" t="s">
        <v>690</v>
      </c>
      <c r="J89">
        <v>33559</v>
      </c>
    </row>
    <row r="90" spans="1:10" x14ac:dyDescent="0.2">
      <c r="A90">
        <v>88</v>
      </c>
      <c r="B90">
        <v>40</v>
      </c>
      <c r="C90" t="s">
        <v>390</v>
      </c>
      <c r="D90" t="s">
        <v>691</v>
      </c>
      <c r="E90" t="s">
        <v>692</v>
      </c>
      <c r="F90" t="s">
        <v>693</v>
      </c>
      <c r="G90" t="s">
        <v>11</v>
      </c>
      <c r="H90" s="1">
        <v>44610</v>
      </c>
      <c r="I90" t="s">
        <v>694</v>
      </c>
      <c r="J90">
        <v>433</v>
      </c>
    </row>
    <row r="91" spans="1:10" x14ac:dyDescent="0.2">
      <c r="A91">
        <v>89</v>
      </c>
      <c r="B91">
        <v>41</v>
      </c>
      <c r="C91" t="s">
        <v>390</v>
      </c>
      <c r="D91" t="s">
        <v>695</v>
      </c>
      <c r="E91" t="s">
        <v>696</v>
      </c>
      <c r="F91" t="s">
        <v>697</v>
      </c>
      <c r="G91" t="s">
        <v>11</v>
      </c>
      <c r="H91" s="1">
        <v>43566</v>
      </c>
      <c r="I91" t="s">
        <v>698</v>
      </c>
      <c r="J91">
        <v>1565</v>
      </c>
    </row>
    <row r="92" spans="1:10" x14ac:dyDescent="0.2">
      <c r="A92">
        <v>90</v>
      </c>
      <c r="B92">
        <v>42</v>
      </c>
      <c r="C92" t="s">
        <v>390</v>
      </c>
      <c r="D92" t="s">
        <v>699</v>
      </c>
      <c r="E92" t="s">
        <v>700</v>
      </c>
      <c r="F92" t="s">
        <v>701</v>
      </c>
      <c r="G92" t="s">
        <v>17</v>
      </c>
      <c r="H92" s="1">
        <v>43938</v>
      </c>
      <c r="I92" t="s">
        <v>702</v>
      </c>
    </row>
    <row r="93" spans="1:10" x14ac:dyDescent="0.2">
      <c r="A93">
        <v>91</v>
      </c>
      <c r="B93">
        <v>43</v>
      </c>
      <c r="C93" t="s">
        <v>390</v>
      </c>
      <c r="D93" t="s">
        <v>703</v>
      </c>
      <c r="E93" t="s">
        <v>704</v>
      </c>
      <c r="F93" t="s">
        <v>705</v>
      </c>
      <c r="G93" t="s">
        <v>35</v>
      </c>
      <c r="H93" s="1">
        <v>45449</v>
      </c>
      <c r="I93" t="s">
        <v>706</v>
      </c>
      <c r="J93">
        <v>169</v>
      </c>
    </row>
    <row r="94" spans="1:10" x14ac:dyDescent="0.2">
      <c r="A94">
        <v>92</v>
      </c>
      <c r="D94" t="s">
        <v>707</v>
      </c>
      <c r="E94" t="s">
        <v>708</v>
      </c>
      <c r="F94" t="s">
        <v>705</v>
      </c>
      <c r="G94" t="s">
        <v>11</v>
      </c>
      <c r="H94" s="1">
        <v>40497</v>
      </c>
      <c r="I94" t="s">
        <v>709</v>
      </c>
      <c r="J94">
        <v>3305</v>
      </c>
    </row>
    <row r="95" spans="1:10" x14ac:dyDescent="0.2">
      <c r="A95">
        <v>93</v>
      </c>
      <c r="B95">
        <v>44</v>
      </c>
      <c r="C95" t="s">
        <v>390</v>
      </c>
      <c r="D95" t="s">
        <v>710</v>
      </c>
      <c r="E95" t="s">
        <v>711</v>
      </c>
      <c r="F95" t="s">
        <v>712</v>
      </c>
      <c r="G95" t="s">
        <v>35</v>
      </c>
      <c r="H95" s="1">
        <v>41822</v>
      </c>
      <c r="I95" t="s">
        <v>713</v>
      </c>
      <c r="J95">
        <v>638</v>
      </c>
    </row>
    <row r="96" spans="1:10" x14ac:dyDescent="0.2">
      <c r="A96">
        <v>94</v>
      </c>
      <c r="D96" t="s">
        <v>714</v>
      </c>
      <c r="E96" t="s">
        <v>711</v>
      </c>
      <c r="F96" t="s">
        <v>712</v>
      </c>
      <c r="G96" t="s">
        <v>35</v>
      </c>
      <c r="H96" s="1">
        <v>41822</v>
      </c>
      <c r="I96" t="s">
        <v>713</v>
      </c>
      <c r="J96">
        <v>638</v>
      </c>
    </row>
    <row r="97" spans="1:10" x14ac:dyDescent="0.2">
      <c r="A97">
        <v>95</v>
      </c>
      <c r="D97" t="s">
        <v>715</v>
      </c>
      <c r="E97" t="s">
        <v>716</v>
      </c>
      <c r="F97" t="s">
        <v>712</v>
      </c>
      <c r="G97" t="s">
        <v>35</v>
      </c>
      <c r="H97" s="1">
        <v>44623</v>
      </c>
      <c r="J97">
        <v>6</v>
      </c>
    </row>
    <row r="98" spans="1:10" x14ac:dyDescent="0.2">
      <c r="A98">
        <v>96</v>
      </c>
      <c r="D98" t="s">
        <v>717</v>
      </c>
      <c r="E98" t="s">
        <v>718</v>
      </c>
      <c r="F98" t="s">
        <v>712</v>
      </c>
      <c r="G98" t="s">
        <v>35</v>
      </c>
      <c r="H98" s="1">
        <v>44578</v>
      </c>
      <c r="J98">
        <v>6</v>
      </c>
    </row>
    <row r="99" spans="1:10" x14ac:dyDescent="0.2">
      <c r="A99">
        <v>97</v>
      </c>
      <c r="D99" t="s">
        <v>719</v>
      </c>
      <c r="E99" t="s">
        <v>720</v>
      </c>
      <c r="F99" t="s">
        <v>712</v>
      </c>
      <c r="G99" t="s">
        <v>35</v>
      </c>
      <c r="H99" s="1">
        <v>45020</v>
      </c>
      <c r="J99">
        <v>6</v>
      </c>
    </row>
    <row r="100" spans="1:10" x14ac:dyDescent="0.2">
      <c r="A100">
        <v>98</v>
      </c>
      <c r="D100" t="s">
        <v>721</v>
      </c>
      <c r="E100" t="s">
        <v>722</v>
      </c>
      <c r="F100" t="s">
        <v>712</v>
      </c>
      <c r="G100" t="s">
        <v>17</v>
      </c>
      <c r="H100" s="1">
        <v>45356</v>
      </c>
      <c r="I100" t="s">
        <v>723</v>
      </c>
    </row>
    <row r="101" spans="1:10" x14ac:dyDescent="0.2">
      <c r="A101">
        <v>99</v>
      </c>
      <c r="D101" t="s">
        <v>724</v>
      </c>
      <c r="E101" t="s">
        <v>725</v>
      </c>
      <c r="F101" t="s">
        <v>712</v>
      </c>
      <c r="G101" t="s">
        <v>17</v>
      </c>
      <c r="H101" s="1">
        <v>45356</v>
      </c>
      <c r="I101" t="s">
        <v>726</v>
      </c>
    </row>
    <row r="102" spans="1:10" x14ac:dyDescent="0.2">
      <c r="A102">
        <v>100</v>
      </c>
      <c r="D102" t="s">
        <v>727</v>
      </c>
      <c r="E102" t="s">
        <v>728</v>
      </c>
      <c r="F102" t="s">
        <v>712</v>
      </c>
      <c r="G102" t="s">
        <v>11</v>
      </c>
      <c r="H102" s="1">
        <v>45356</v>
      </c>
      <c r="I102" t="s">
        <v>729</v>
      </c>
      <c r="J102">
        <v>54</v>
      </c>
    </row>
    <row r="103" spans="1:10" x14ac:dyDescent="0.2">
      <c r="A103">
        <v>101</v>
      </c>
      <c r="B103">
        <v>45</v>
      </c>
      <c r="C103" t="s">
        <v>390</v>
      </c>
      <c r="D103" t="s">
        <v>730</v>
      </c>
      <c r="E103" t="s">
        <v>731</v>
      </c>
      <c r="F103" t="s">
        <v>732</v>
      </c>
      <c r="G103" t="s">
        <v>35</v>
      </c>
      <c r="H103" s="1">
        <v>45228</v>
      </c>
      <c r="I103" t="s">
        <v>733</v>
      </c>
      <c r="J103">
        <v>18</v>
      </c>
    </row>
    <row r="104" spans="1:10" x14ac:dyDescent="0.2">
      <c r="A104">
        <v>102</v>
      </c>
      <c r="D104" t="s">
        <v>734</v>
      </c>
      <c r="E104" t="s">
        <v>735</v>
      </c>
      <c r="F104" t="s">
        <v>732</v>
      </c>
      <c r="G104" t="s">
        <v>17</v>
      </c>
      <c r="H104" s="1">
        <v>45226</v>
      </c>
      <c r="I104" t="s">
        <v>736</v>
      </c>
    </row>
    <row r="105" spans="1:10" x14ac:dyDescent="0.2">
      <c r="A105">
        <v>103</v>
      </c>
      <c r="B105">
        <v>46</v>
      </c>
      <c r="C105" t="s">
        <v>390</v>
      </c>
      <c r="D105" t="s">
        <v>737</v>
      </c>
      <c r="E105" t="s">
        <v>738</v>
      </c>
      <c r="F105" t="s">
        <v>739</v>
      </c>
      <c r="G105" t="s">
        <v>35</v>
      </c>
      <c r="H105" s="1">
        <v>45226</v>
      </c>
      <c r="I105" t="s">
        <v>740</v>
      </c>
      <c r="J105">
        <v>9</v>
      </c>
    </row>
    <row r="106" spans="1:10" x14ac:dyDescent="0.2">
      <c r="A106">
        <v>104</v>
      </c>
      <c r="D106" t="s">
        <v>741</v>
      </c>
      <c r="E106" t="s">
        <v>742</v>
      </c>
      <c r="F106" t="s">
        <v>739</v>
      </c>
      <c r="G106" t="s">
        <v>17</v>
      </c>
      <c r="H106" s="1">
        <v>45226</v>
      </c>
      <c r="I106" t="s">
        <v>743</v>
      </c>
    </row>
    <row r="107" spans="1:10" x14ac:dyDescent="0.2">
      <c r="A107">
        <v>105</v>
      </c>
      <c r="B107">
        <v>47</v>
      </c>
      <c r="C107" t="s">
        <v>390</v>
      </c>
      <c r="D107" t="s">
        <v>744</v>
      </c>
      <c r="E107" t="s">
        <v>745</v>
      </c>
      <c r="F107" t="s">
        <v>746</v>
      </c>
      <c r="G107" t="s">
        <v>747</v>
      </c>
      <c r="H107" s="1">
        <v>41312</v>
      </c>
      <c r="J107">
        <v>6</v>
      </c>
    </row>
    <row r="108" spans="1:10" x14ac:dyDescent="0.2">
      <c r="A108">
        <v>106</v>
      </c>
      <c r="D108" t="s">
        <v>748</v>
      </c>
      <c r="E108" t="s">
        <v>745</v>
      </c>
      <c r="F108" t="s">
        <v>746</v>
      </c>
      <c r="G108" t="s">
        <v>747</v>
      </c>
      <c r="H108" s="1">
        <v>41312</v>
      </c>
      <c r="J108">
        <v>6</v>
      </c>
    </row>
    <row r="109" spans="1:10" x14ac:dyDescent="0.2">
      <c r="A109">
        <v>107</v>
      </c>
      <c r="D109" t="s">
        <v>749</v>
      </c>
      <c r="E109" t="s">
        <v>750</v>
      </c>
      <c r="F109" t="s">
        <v>746</v>
      </c>
      <c r="G109" t="s">
        <v>747</v>
      </c>
      <c r="H109" s="1">
        <v>44955</v>
      </c>
      <c r="J109">
        <v>6</v>
      </c>
    </row>
    <row r="110" spans="1:10" x14ac:dyDescent="0.2">
      <c r="A110">
        <v>108</v>
      </c>
      <c r="D110" t="s">
        <v>751</v>
      </c>
      <c r="E110" t="s">
        <v>752</v>
      </c>
      <c r="F110" t="s">
        <v>746</v>
      </c>
      <c r="G110" t="s">
        <v>35</v>
      </c>
      <c r="H110" s="1">
        <v>44955</v>
      </c>
      <c r="J110">
        <v>6</v>
      </c>
    </row>
    <row r="111" spans="1:10" x14ac:dyDescent="0.2">
      <c r="A111">
        <v>109</v>
      </c>
      <c r="D111" t="s">
        <v>753</v>
      </c>
      <c r="E111" t="s">
        <v>754</v>
      </c>
      <c r="F111" t="s">
        <v>746</v>
      </c>
      <c r="G111" t="s">
        <v>35</v>
      </c>
      <c r="H111" s="1">
        <v>44482</v>
      </c>
      <c r="J111">
        <v>6</v>
      </c>
    </row>
    <row r="112" spans="1:10" x14ac:dyDescent="0.2">
      <c r="A112">
        <v>110</v>
      </c>
      <c r="D112" t="s">
        <v>756</v>
      </c>
      <c r="E112" t="s">
        <v>757</v>
      </c>
      <c r="F112" t="s">
        <v>746</v>
      </c>
      <c r="G112" t="s">
        <v>35</v>
      </c>
      <c r="H112" s="1">
        <v>43555</v>
      </c>
      <c r="J112">
        <v>6</v>
      </c>
    </row>
    <row r="113" spans="1:10" x14ac:dyDescent="0.2">
      <c r="A113">
        <v>111</v>
      </c>
      <c r="D113" t="s">
        <v>758</v>
      </c>
      <c r="E113" t="s">
        <v>759</v>
      </c>
      <c r="F113" t="s">
        <v>746</v>
      </c>
      <c r="G113" t="s">
        <v>35</v>
      </c>
      <c r="H113" s="1">
        <v>42115</v>
      </c>
      <c r="I113" t="s">
        <v>760</v>
      </c>
      <c r="J113">
        <v>15</v>
      </c>
    </row>
    <row r="114" spans="1:10" x14ac:dyDescent="0.2">
      <c r="A114">
        <v>112</v>
      </c>
      <c r="D114" t="s">
        <v>761</v>
      </c>
      <c r="E114" t="s">
        <v>762</v>
      </c>
      <c r="F114" t="s">
        <v>746</v>
      </c>
      <c r="G114" t="s">
        <v>35</v>
      </c>
      <c r="H114" s="1">
        <v>44670</v>
      </c>
      <c r="I114" t="s">
        <v>763</v>
      </c>
      <c r="J114">
        <v>21</v>
      </c>
    </row>
    <row r="115" spans="1:10" x14ac:dyDescent="0.2">
      <c r="A115">
        <v>113</v>
      </c>
      <c r="D115" t="s">
        <v>764</v>
      </c>
      <c r="E115" t="s">
        <v>765</v>
      </c>
      <c r="F115" t="s">
        <v>746</v>
      </c>
      <c r="G115" t="s">
        <v>35</v>
      </c>
      <c r="H115" s="1">
        <v>45443</v>
      </c>
      <c r="I115" t="s">
        <v>766</v>
      </c>
      <c r="J115">
        <v>55</v>
      </c>
    </row>
    <row r="116" spans="1:10" x14ac:dyDescent="0.2">
      <c r="A116">
        <v>114</v>
      </c>
      <c r="D116" t="s">
        <v>767</v>
      </c>
      <c r="E116" t="s">
        <v>768</v>
      </c>
      <c r="F116" t="s">
        <v>746</v>
      </c>
      <c r="G116" t="s">
        <v>35</v>
      </c>
      <c r="H116" s="1">
        <v>45034</v>
      </c>
      <c r="I116" t="s">
        <v>769</v>
      </c>
      <c r="J116">
        <v>44</v>
      </c>
    </row>
    <row r="117" spans="1:10" x14ac:dyDescent="0.2">
      <c r="A117">
        <v>115</v>
      </c>
      <c r="D117" t="s">
        <v>770</v>
      </c>
      <c r="E117" t="s">
        <v>771</v>
      </c>
      <c r="F117" t="s">
        <v>746</v>
      </c>
      <c r="G117" t="s">
        <v>11</v>
      </c>
      <c r="H117" s="1">
        <v>45296</v>
      </c>
      <c r="I117" t="s">
        <v>772</v>
      </c>
      <c r="J117">
        <v>6</v>
      </c>
    </row>
    <row r="118" spans="1:10" x14ac:dyDescent="0.2">
      <c r="A118">
        <v>116</v>
      </c>
      <c r="D118" t="s">
        <v>773</v>
      </c>
      <c r="E118" t="s">
        <v>774</v>
      </c>
      <c r="F118" t="s">
        <v>746</v>
      </c>
      <c r="G118" t="s">
        <v>11</v>
      </c>
      <c r="H118" s="1">
        <v>45296</v>
      </c>
      <c r="I118" t="s">
        <v>775</v>
      </c>
      <c r="J118">
        <v>6</v>
      </c>
    </row>
    <row r="119" spans="1:10" x14ac:dyDescent="0.2">
      <c r="A119">
        <v>117</v>
      </c>
      <c r="D119" t="s">
        <v>776</v>
      </c>
      <c r="E119" t="s">
        <v>777</v>
      </c>
      <c r="F119" t="s">
        <v>746</v>
      </c>
      <c r="G119" t="s">
        <v>17</v>
      </c>
      <c r="H119" s="1">
        <v>45555</v>
      </c>
      <c r="I119" t="s">
        <v>779</v>
      </c>
    </row>
    <row r="120" spans="1:10" x14ac:dyDescent="0.2">
      <c r="A120">
        <v>118</v>
      </c>
      <c r="D120" t="s">
        <v>780</v>
      </c>
      <c r="E120" t="s">
        <v>781</v>
      </c>
      <c r="F120" t="s">
        <v>746</v>
      </c>
      <c r="G120" t="s">
        <v>11</v>
      </c>
      <c r="H120" s="1">
        <v>45296</v>
      </c>
      <c r="I120" t="s">
        <v>782</v>
      </c>
      <c r="J120">
        <v>6</v>
      </c>
    </row>
    <row r="121" spans="1:10" x14ac:dyDescent="0.2">
      <c r="A121">
        <v>119</v>
      </c>
      <c r="D121" t="s">
        <v>783</v>
      </c>
      <c r="E121" t="s">
        <v>784</v>
      </c>
      <c r="F121" t="s">
        <v>746</v>
      </c>
      <c r="G121" t="s">
        <v>11</v>
      </c>
      <c r="H121" s="1">
        <v>45296</v>
      </c>
      <c r="I121" t="s">
        <v>785</v>
      </c>
      <c r="J121">
        <v>6</v>
      </c>
    </row>
    <row r="122" spans="1:10" x14ac:dyDescent="0.2">
      <c r="A122">
        <v>120</v>
      </c>
      <c r="D122" t="s">
        <v>786</v>
      </c>
      <c r="E122" t="s">
        <v>787</v>
      </c>
      <c r="F122" t="s">
        <v>746</v>
      </c>
      <c r="G122" t="s">
        <v>17</v>
      </c>
      <c r="H122" s="1">
        <v>44253</v>
      </c>
      <c r="I122" t="s">
        <v>788</v>
      </c>
    </row>
    <row r="123" spans="1:10" x14ac:dyDescent="0.2">
      <c r="A123">
        <v>121</v>
      </c>
      <c r="D123" t="s">
        <v>789</v>
      </c>
      <c r="E123" t="s">
        <v>790</v>
      </c>
      <c r="F123" t="s">
        <v>746</v>
      </c>
      <c r="G123" t="s">
        <v>17</v>
      </c>
      <c r="H123" s="1">
        <v>44253</v>
      </c>
      <c r="I123" t="s">
        <v>792</v>
      </c>
    </row>
    <row r="124" spans="1:10" x14ac:dyDescent="0.2">
      <c r="A124">
        <v>122</v>
      </c>
      <c r="D124" t="s">
        <v>793</v>
      </c>
      <c r="E124" t="s">
        <v>794</v>
      </c>
      <c r="F124" t="s">
        <v>746</v>
      </c>
      <c r="G124" t="s">
        <v>17</v>
      </c>
      <c r="H124" s="1">
        <v>44253</v>
      </c>
      <c r="I124" t="s">
        <v>795</v>
      </c>
    </row>
    <row r="125" spans="1:10" x14ac:dyDescent="0.2">
      <c r="A125">
        <v>123</v>
      </c>
      <c r="D125" t="s">
        <v>796</v>
      </c>
      <c r="E125" t="s">
        <v>797</v>
      </c>
      <c r="F125" t="s">
        <v>746</v>
      </c>
      <c r="G125" t="s">
        <v>11</v>
      </c>
      <c r="H125" s="1">
        <v>45296</v>
      </c>
      <c r="I125" t="s">
        <v>798</v>
      </c>
      <c r="J125">
        <v>6</v>
      </c>
    </row>
    <row r="126" spans="1:10" x14ac:dyDescent="0.2">
      <c r="A126">
        <v>124</v>
      </c>
      <c r="D126" t="s">
        <v>799</v>
      </c>
      <c r="E126" t="s">
        <v>800</v>
      </c>
      <c r="F126" t="s">
        <v>746</v>
      </c>
      <c r="G126" t="s">
        <v>11</v>
      </c>
      <c r="H126" s="1">
        <v>45296</v>
      </c>
      <c r="I126" t="s">
        <v>801</v>
      </c>
      <c r="J126">
        <v>6</v>
      </c>
    </row>
    <row r="127" spans="1:10" x14ac:dyDescent="0.2">
      <c r="A127">
        <v>125</v>
      </c>
      <c r="D127" t="s">
        <v>802</v>
      </c>
      <c r="E127" t="s">
        <v>778</v>
      </c>
      <c r="F127" t="s">
        <v>746</v>
      </c>
      <c r="G127" t="s">
        <v>11</v>
      </c>
      <c r="H127" s="1">
        <v>45296</v>
      </c>
      <c r="I127" t="s">
        <v>803</v>
      </c>
      <c r="J127">
        <v>6</v>
      </c>
    </row>
    <row r="128" spans="1:10" x14ac:dyDescent="0.2">
      <c r="A128">
        <v>126</v>
      </c>
      <c r="D128" t="s">
        <v>804</v>
      </c>
      <c r="E128" t="s">
        <v>805</v>
      </c>
      <c r="F128" t="s">
        <v>746</v>
      </c>
      <c r="G128" t="s">
        <v>11</v>
      </c>
      <c r="H128" s="1">
        <v>45296</v>
      </c>
      <c r="I128" t="s">
        <v>806</v>
      </c>
      <c r="J128">
        <v>6</v>
      </c>
    </row>
    <row r="129" spans="1:10" x14ac:dyDescent="0.2">
      <c r="A129">
        <v>127</v>
      </c>
      <c r="D129" t="s">
        <v>807</v>
      </c>
      <c r="E129" t="s">
        <v>808</v>
      </c>
      <c r="F129" t="s">
        <v>746</v>
      </c>
      <c r="G129" t="s">
        <v>17</v>
      </c>
      <c r="H129" s="1">
        <v>44253</v>
      </c>
      <c r="I129" t="s">
        <v>809</v>
      </c>
    </row>
    <row r="130" spans="1:10" x14ac:dyDescent="0.2">
      <c r="A130">
        <v>128</v>
      </c>
      <c r="D130" t="s">
        <v>810</v>
      </c>
      <c r="E130" t="s">
        <v>811</v>
      </c>
      <c r="F130" t="s">
        <v>746</v>
      </c>
      <c r="G130" t="s">
        <v>17</v>
      </c>
      <c r="H130" s="1">
        <v>44253</v>
      </c>
      <c r="I130" t="s">
        <v>812</v>
      </c>
    </row>
    <row r="131" spans="1:10" x14ac:dyDescent="0.2">
      <c r="A131">
        <v>129</v>
      </c>
      <c r="D131" t="s">
        <v>813</v>
      </c>
      <c r="E131" t="s">
        <v>814</v>
      </c>
      <c r="F131" t="s">
        <v>746</v>
      </c>
      <c r="G131" t="s">
        <v>17</v>
      </c>
      <c r="H131" s="1">
        <v>44253</v>
      </c>
      <c r="I131" t="s">
        <v>816</v>
      </c>
    </row>
    <row r="132" spans="1:10" x14ac:dyDescent="0.2">
      <c r="A132">
        <v>130</v>
      </c>
      <c r="D132" t="s">
        <v>817</v>
      </c>
      <c r="E132" t="s">
        <v>818</v>
      </c>
      <c r="F132" t="s">
        <v>746</v>
      </c>
      <c r="G132" t="s">
        <v>17</v>
      </c>
      <c r="H132" s="1">
        <v>44253</v>
      </c>
      <c r="I132" t="s">
        <v>819</v>
      </c>
    </row>
    <row r="133" spans="1:10" x14ac:dyDescent="0.2">
      <c r="A133">
        <v>131</v>
      </c>
      <c r="D133" t="s">
        <v>820</v>
      </c>
      <c r="E133" t="s">
        <v>821</v>
      </c>
      <c r="F133" t="s">
        <v>746</v>
      </c>
      <c r="G133" t="s">
        <v>17</v>
      </c>
      <c r="H133" s="1">
        <v>44253</v>
      </c>
      <c r="I133" t="s">
        <v>822</v>
      </c>
    </row>
    <row r="134" spans="1:10" x14ac:dyDescent="0.2">
      <c r="A134">
        <v>132</v>
      </c>
      <c r="D134" t="s">
        <v>823</v>
      </c>
      <c r="E134" t="s">
        <v>824</v>
      </c>
      <c r="F134" t="s">
        <v>746</v>
      </c>
      <c r="G134" t="s">
        <v>11</v>
      </c>
      <c r="H134" s="1">
        <v>45296</v>
      </c>
      <c r="I134" t="s">
        <v>825</v>
      </c>
      <c r="J134">
        <v>6</v>
      </c>
    </row>
    <row r="135" spans="1:10" x14ac:dyDescent="0.2">
      <c r="A135">
        <v>133</v>
      </c>
      <c r="D135" t="s">
        <v>826</v>
      </c>
      <c r="E135" t="s">
        <v>827</v>
      </c>
      <c r="F135" t="s">
        <v>746</v>
      </c>
      <c r="G135" t="s">
        <v>17</v>
      </c>
      <c r="H135" s="1">
        <v>44253</v>
      </c>
      <c r="I135" t="s">
        <v>828</v>
      </c>
    </row>
    <row r="136" spans="1:10" x14ac:dyDescent="0.2">
      <c r="A136">
        <v>134</v>
      </c>
      <c r="D136" t="s">
        <v>829</v>
      </c>
      <c r="E136" t="s">
        <v>830</v>
      </c>
      <c r="F136" t="s">
        <v>746</v>
      </c>
      <c r="G136" t="s">
        <v>17</v>
      </c>
      <c r="H136" s="1">
        <v>44253</v>
      </c>
      <c r="I136" t="s">
        <v>831</v>
      </c>
    </row>
    <row r="137" spans="1:10" x14ac:dyDescent="0.2">
      <c r="A137">
        <v>135</v>
      </c>
      <c r="D137" t="s">
        <v>832</v>
      </c>
      <c r="E137" t="s">
        <v>833</v>
      </c>
      <c r="F137" t="s">
        <v>746</v>
      </c>
      <c r="G137" t="s">
        <v>17</v>
      </c>
      <c r="H137" s="1">
        <v>44253</v>
      </c>
      <c r="I137" t="s">
        <v>834</v>
      </c>
    </row>
    <row r="138" spans="1:10" x14ac:dyDescent="0.2">
      <c r="A138">
        <v>136</v>
      </c>
      <c r="D138" t="s">
        <v>835</v>
      </c>
      <c r="E138" t="s">
        <v>836</v>
      </c>
      <c r="F138" t="s">
        <v>746</v>
      </c>
      <c r="G138" t="s">
        <v>11</v>
      </c>
      <c r="H138" s="1">
        <v>45296</v>
      </c>
      <c r="I138" t="s">
        <v>837</v>
      </c>
      <c r="J138">
        <v>6</v>
      </c>
    </row>
    <row r="139" spans="1:10" x14ac:dyDescent="0.2">
      <c r="A139">
        <v>137</v>
      </c>
      <c r="D139" t="s">
        <v>838</v>
      </c>
      <c r="E139" t="s">
        <v>839</v>
      </c>
      <c r="F139" t="s">
        <v>746</v>
      </c>
      <c r="G139" t="s">
        <v>11</v>
      </c>
      <c r="H139" s="1">
        <v>45296</v>
      </c>
      <c r="I139" t="s">
        <v>840</v>
      </c>
      <c r="J139">
        <v>6</v>
      </c>
    </row>
    <row r="140" spans="1:10" x14ac:dyDescent="0.2">
      <c r="A140">
        <v>138</v>
      </c>
      <c r="D140" t="s">
        <v>841</v>
      </c>
      <c r="E140" t="s">
        <v>842</v>
      </c>
      <c r="F140" t="s">
        <v>746</v>
      </c>
      <c r="G140" t="s">
        <v>17</v>
      </c>
      <c r="H140" s="1">
        <v>44253</v>
      </c>
      <c r="I140" t="s">
        <v>843</v>
      </c>
    </row>
    <row r="141" spans="1:10" x14ac:dyDescent="0.2">
      <c r="A141">
        <v>139</v>
      </c>
      <c r="D141" t="s">
        <v>844</v>
      </c>
      <c r="E141" t="s">
        <v>755</v>
      </c>
      <c r="F141" t="s">
        <v>746</v>
      </c>
      <c r="G141" t="s">
        <v>11</v>
      </c>
      <c r="H141" s="1">
        <v>45296</v>
      </c>
      <c r="I141" t="s">
        <v>845</v>
      </c>
      <c r="J141">
        <v>6</v>
      </c>
    </row>
    <row r="142" spans="1:10" x14ac:dyDescent="0.2">
      <c r="A142">
        <v>140</v>
      </c>
      <c r="D142" t="s">
        <v>846</v>
      </c>
      <c r="E142" t="s">
        <v>847</v>
      </c>
      <c r="F142" t="s">
        <v>746</v>
      </c>
      <c r="G142" t="s">
        <v>11</v>
      </c>
      <c r="H142" s="1">
        <v>45296</v>
      </c>
      <c r="I142" t="s">
        <v>848</v>
      </c>
      <c r="J142">
        <v>6</v>
      </c>
    </row>
    <row r="143" spans="1:10" x14ac:dyDescent="0.2">
      <c r="A143">
        <v>141</v>
      </c>
      <c r="D143" t="s">
        <v>849</v>
      </c>
      <c r="E143" t="s">
        <v>791</v>
      </c>
      <c r="F143" t="s">
        <v>746</v>
      </c>
      <c r="G143" t="s">
        <v>11</v>
      </c>
      <c r="H143" s="1">
        <v>45296</v>
      </c>
      <c r="I143" t="s">
        <v>850</v>
      </c>
      <c r="J143">
        <v>6</v>
      </c>
    </row>
    <row r="144" spans="1:10" x14ac:dyDescent="0.2">
      <c r="A144">
        <v>142</v>
      </c>
      <c r="D144" t="s">
        <v>851</v>
      </c>
      <c r="E144" t="s">
        <v>852</v>
      </c>
      <c r="F144" t="s">
        <v>746</v>
      </c>
      <c r="G144" t="s">
        <v>11</v>
      </c>
      <c r="H144" s="1">
        <v>45296</v>
      </c>
      <c r="I144" t="s">
        <v>853</v>
      </c>
      <c r="J144">
        <v>6</v>
      </c>
    </row>
    <row r="145" spans="1:10" x14ac:dyDescent="0.2">
      <c r="A145">
        <v>143</v>
      </c>
      <c r="D145" t="s">
        <v>854</v>
      </c>
      <c r="E145" t="s">
        <v>855</v>
      </c>
      <c r="F145" t="s">
        <v>746</v>
      </c>
      <c r="G145" t="s">
        <v>11</v>
      </c>
      <c r="H145" s="1">
        <v>45296</v>
      </c>
      <c r="I145" t="s">
        <v>856</v>
      </c>
      <c r="J145">
        <v>6</v>
      </c>
    </row>
    <row r="146" spans="1:10" x14ac:dyDescent="0.2">
      <c r="A146">
        <v>144</v>
      </c>
      <c r="D146" t="s">
        <v>857</v>
      </c>
      <c r="E146" t="s">
        <v>858</v>
      </c>
      <c r="F146" t="s">
        <v>746</v>
      </c>
      <c r="G146" t="s">
        <v>17</v>
      </c>
      <c r="H146" s="1">
        <v>44025</v>
      </c>
      <c r="I146" t="s">
        <v>859</v>
      </c>
    </row>
    <row r="147" spans="1:10" x14ac:dyDescent="0.2">
      <c r="A147">
        <v>145</v>
      </c>
      <c r="D147" t="s">
        <v>860</v>
      </c>
      <c r="E147" t="s">
        <v>861</v>
      </c>
      <c r="F147" t="s">
        <v>746</v>
      </c>
      <c r="G147" t="s">
        <v>11</v>
      </c>
      <c r="H147" s="1">
        <v>45296</v>
      </c>
      <c r="I147" t="s">
        <v>862</v>
      </c>
      <c r="J147">
        <v>6</v>
      </c>
    </row>
    <row r="148" spans="1:10" x14ac:dyDescent="0.2">
      <c r="A148">
        <v>146</v>
      </c>
      <c r="D148" t="s">
        <v>863</v>
      </c>
      <c r="E148" t="s">
        <v>864</v>
      </c>
      <c r="F148" t="s">
        <v>746</v>
      </c>
      <c r="G148" t="s">
        <v>17</v>
      </c>
      <c r="H148" s="1">
        <v>44253</v>
      </c>
      <c r="I148" t="s">
        <v>865</v>
      </c>
    </row>
    <row r="149" spans="1:10" x14ac:dyDescent="0.2">
      <c r="A149">
        <v>147</v>
      </c>
      <c r="D149" t="s">
        <v>866</v>
      </c>
      <c r="E149" t="s">
        <v>867</v>
      </c>
      <c r="F149" t="s">
        <v>746</v>
      </c>
      <c r="G149" t="s">
        <v>17</v>
      </c>
      <c r="H149" s="1">
        <v>44253</v>
      </c>
      <c r="I149" t="s">
        <v>868</v>
      </c>
    </row>
    <row r="150" spans="1:10" x14ac:dyDescent="0.2">
      <c r="A150">
        <v>148</v>
      </c>
      <c r="D150" t="s">
        <v>869</v>
      </c>
      <c r="E150" t="s">
        <v>870</v>
      </c>
      <c r="F150" t="s">
        <v>746</v>
      </c>
      <c r="G150" t="s">
        <v>11</v>
      </c>
      <c r="H150" s="1">
        <v>45296</v>
      </c>
      <c r="I150" t="s">
        <v>871</v>
      </c>
      <c r="J150">
        <v>6</v>
      </c>
    </row>
    <row r="151" spans="1:10" x14ac:dyDescent="0.2">
      <c r="A151">
        <v>149</v>
      </c>
      <c r="D151" t="s">
        <v>872</v>
      </c>
      <c r="E151" t="s">
        <v>815</v>
      </c>
      <c r="F151" t="s">
        <v>746</v>
      </c>
      <c r="G151" t="s">
        <v>11</v>
      </c>
      <c r="H151" s="1">
        <v>45296</v>
      </c>
      <c r="I151" t="s">
        <v>873</v>
      </c>
      <c r="J151">
        <v>6</v>
      </c>
    </row>
    <row r="152" spans="1:10" x14ac:dyDescent="0.2">
      <c r="A152">
        <v>150</v>
      </c>
      <c r="D152" t="s">
        <v>874</v>
      </c>
      <c r="E152" t="s">
        <v>875</v>
      </c>
      <c r="F152" t="s">
        <v>746</v>
      </c>
      <c r="G152" t="s">
        <v>11</v>
      </c>
      <c r="H152" s="1">
        <v>45296</v>
      </c>
      <c r="I152" t="s">
        <v>876</v>
      </c>
      <c r="J152">
        <v>6</v>
      </c>
    </row>
    <row r="153" spans="1:10" x14ac:dyDescent="0.2">
      <c r="A153">
        <v>151</v>
      </c>
      <c r="D153" t="s">
        <v>877</v>
      </c>
      <c r="E153" t="s">
        <v>878</v>
      </c>
      <c r="F153" t="s">
        <v>746</v>
      </c>
      <c r="G153" t="s">
        <v>17</v>
      </c>
      <c r="H153" s="1">
        <v>44922</v>
      </c>
      <c r="I153" t="s">
        <v>879</v>
      </c>
    </row>
    <row r="154" spans="1:10" x14ac:dyDescent="0.2">
      <c r="A154">
        <v>152</v>
      </c>
      <c r="D154" t="s">
        <v>880</v>
      </c>
      <c r="E154" t="s">
        <v>881</v>
      </c>
      <c r="F154" t="s">
        <v>746</v>
      </c>
      <c r="G154" t="s">
        <v>17</v>
      </c>
      <c r="H154" s="1">
        <v>44922</v>
      </c>
      <c r="I154" t="s">
        <v>882</v>
      </c>
    </row>
    <row r="155" spans="1:10" x14ac:dyDescent="0.2">
      <c r="A155">
        <v>153</v>
      </c>
      <c r="D155" t="s">
        <v>883</v>
      </c>
      <c r="E155" t="s">
        <v>884</v>
      </c>
      <c r="F155" t="s">
        <v>746</v>
      </c>
      <c r="G155" t="s">
        <v>17</v>
      </c>
      <c r="H155" s="1">
        <v>45239</v>
      </c>
      <c r="I155" t="s">
        <v>885</v>
      </c>
    </row>
    <row r="156" spans="1:10" x14ac:dyDescent="0.2">
      <c r="A156">
        <v>154</v>
      </c>
      <c r="D156" t="s">
        <v>886</v>
      </c>
      <c r="E156" t="s">
        <v>887</v>
      </c>
      <c r="F156" t="s">
        <v>746</v>
      </c>
      <c r="G156" t="s">
        <v>17</v>
      </c>
      <c r="H156" s="1">
        <v>45239</v>
      </c>
      <c r="I156" t="s">
        <v>888</v>
      </c>
    </row>
    <row r="157" spans="1:10" x14ac:dyDescent="0.2">
      <c r="A157">
        <v>155</v>
      </c>
      <c r="D157" t="s">
        <v>889</v>
      </c>
      <c r="E157" t="s">
        <v>890</v>
      </c>
      <c r="F157" t="s">
        <v>746</v>
      </c>
      <c r="G157" t="s">
        <v>17</v>
      </c>
      <c r="H157" s="1">
        <v>45086</v>
      </c>
      <c r="I157" t="s">
        <v>891</v>
      </c>
    </row>
    <row r="158" spans="1:10" x14ac:dyDescent="0.2">
      <c r="A158">
        <v>156</v>
      </c>
      <c r="D158" t="s">
        <v>892</v>
      </c>
      <c r="E158" t="s">
        <v>893</v>
      </c>
      <c r="F158" t="s">
        <v>746</v>
      </c>
      <c r="G158" t="s">
        <v>17</v>
      </c>
      <c r="H158" s="1">
        <v>44309</v>
      </c>
      <c r="I158" t="s">
        <v>894</v>
      </c>
    </row>
    <row r="159" spans="1:10" x14ac:dyDescent="0.2">
      <c r="A159">
        <v>157</v>
      </c>
      <c r="D159" t="s">
        <v>895</v>
      </c>
      <c r="E159" t="s">
        <v>896</v>
      </c>
      <c r="F159" t="s">
        <v>746</v>
      </c>
      <c r="G159" t="s">
        <v>17</v>
      </c>
      <c r="H159" s="1">
        <v>44309</v>
      </c>
      <c r="I159" t="s">
        <v>897</v>
      </c>
    </row>
    <row r="160" spans="1:10" x14ac:dyDescent="0.2">
      <c r="A160">
        <v>158</v>
      </c>
      <c r="D160" t="s">
        <v>898</v>
      </c>
      <c r="E160" t="s">
        <v>899</v>
      </c>
      <c r="F160" t="s">
        <v>746</v>
      </c>
      <c r="G160" t="s">
        <v>17</v>
      </c>
      <c r="H160" s="1">
        <v>44309</v>
      </c>
      <c r="I160" t="s">
        <v>900</v>
      </c>
    </row>
    <row r="161" spans="1:10" x14ac:dyDescent="0.2">
      <c r="A161">
        <v>159</v>
      </c>
      <c r="D161" t="s">
        <v>901</v>
      </c>
      <c r="E161" t="s">
        <v>902</v>
      </c>
      <c r="F161" t="s">
        <v>746</v>
      </c>
      <c r="G161" t="s">
        <v>17</v>
      </c>
      <c r="H161" s="1">
        <v>44309</v>
      </c>
      <c r="I161" t="s">
        <v>903</v>
      </c>
    </row>
    <row r="162" spans="1:10" x14ac:dyDescent="0.2">
      <c r="A162">
        <v>160</v>
      </c>
      <c r="D162" t="s">
        <v>904</v>
      </c>
      <c r="E162" t="s">
        <v>905</v>
      </c>
      <c r="F162" t="s">
        <v>746</v>
      </c>
      <c r="G162" t="s">
        <v>17</v>
      </c>
      <c r="H162" s="1">
        <v>41906</v>
      </c>
    </row>
    <row r="163" spans="1:10" x14ac:dyDescent="0.2">
      <c r="A163">
        <v>161</v>
      </c>
      <c r="D163" t="s">
        <v>906</v>
      </c>
      <c r="E163" t="s">
        <v>907</v>
      </c>
      <c r="F163" t="s">
        <v>746</v>
      </c>
      <c r="G163" t="s">
        <v>11</v>
      </c>
      <c r="H163" s="1">
        <v>43074</v>
      </c>
      <c r="I163" t="s">
        <v>908</v>
      </c>
      <c r="J163">
        <v>2084</v>
      </c>
    </row>
    <row r="164" spans="1:10" x14ac:dyDescent="0.2">
      <c r="A164">
        <v>162</v>
      </c>
      <c r="D164" t="s">
        <v>909</v>
      </c>
      <c r="E164" t="s">
        <v>910</v>
      </c>
      <c r="F164" t="s">
        <v>746</v>
      </c>
      <c r="G164" t="s">
        <v>17</v>
      </c>
      <c r="H164" s="1">
        <v>42785</v>
      </c>
      <c r="I164" t="s">
        <v>911</v>
      </c>
    </row>
    <row r="165" spans="1:10" x14ac:dyDescent="0.2">
      <c r="A165">
        <v>163</v>
      </c>
      <c r="B165">
        <v>48</v>
      </c>
      <c r="C165" t="s">
        <v>390</v>
      </c>
      <c r="D165" t="s">
        <v>912</v>
      </c>
      <c r="E165" t="s">
        <v>913</v>
      </c>
      <c r="F165" t="s">
        <v>914</v>
      </c>
      <c r="G165" t="s">
        <v>35</v>
      </c>
      <c r="H165" s="1">
        <v>45226</v>
      </c>
      <c r="J165">
        <v>6</v>
      </c>
    </row>
    <row r="166" spans="1:10" x14ac:dyDescent="0.2">
      <c r="A166">
        <v>164</v>
      </c>
      <c r="D166" t="s">
        <v>915</v>
      </c>
      <c r="E166" t="s">
        <v>916</v>
      </c>
      <c r="F166" t="s">
        <v>914</v>
      </c>
      <c r="G166" t="s">
        <v>17</v>
      </c>
      <c r="H166" s="1">
        <v>45226</v>
      </c>
      <c r="I166" t="s">
        <v>917</v>
      </c>
    </row>
    <row r="167" spans="1:10" x14ac:dyDescent="0.2">
      <c r="A167">
        <v>165</v>
      </c>
      <c r="B167">
        <v>49</v>
      </c>
      <c r="C167" t="s">
        <v>390</v>
      </c>
      <c r="D167" t="s">
        <v>918</v>
      </c>
      <c r="E167" t="s">
        <v>919</v>
      </c>
      <c r="F167" t="s">
        <v>920</v>
      </c>
      <c r="G167" t="s">
        <v>35</v>
      </c>
      <c r="H167" s="1">
        <v>42908</v>
      </c>
      <c r="J167">
        <v>6</v>
      </c>
    </row>
    <row r="168" spans="1:10" x14ac:dyDescent="0.2">
      <c r="A168">
        <v>166</v>
      </c>
      <c r="B168">
        <v>50</v>
      </c>
      <c r="C168" t="s">
        <v>390</v>
      </c>
      <c r="D168" t="s">
        <v>921</v>
      </c>
      <c r="E168" t="s">
        <v>922</v>
      </c>
      <c r="F168" t="s">
        <v>923</v>
      </c>
      <c r="G168" t="s">
        <v>35</v>
      </c>
      <c r="H168" s="1">
        <v>45228</v>
      </c>
      <c r="I168" t="s">
        <v>924</v>
      </c>
      <c r="J168">
        <v>10</v>
      </c>
    </row>
    <row r="169" spans="1:10" x14ac:dyDescent="0.2">
      <c r="A169">
        <v>167</v>
      </c>
      <c r="D169" t="s">
        <v>925</v>
      </c>
      <c r="E169" t="s">
        <v>926</v>
      </c>
      <c r="F169" t="s">
        <v>923</v>
      </c>
      <c r="G169" t="s">
        <v>11</v>
      </c>
      <c r="H169" s="1">
        <v>45227</v>
      </c>
      <c r="I169" t="s">
        <v>927</v>
      </c>
      <c r="J169">
        <v>807</v>
      </c>
    </row>
    <row r="170" spans="1:10" x14ac:dyDescent="0.2">
      <c r="A170">
        <v>168</v>
      </c>
      <c r="D170" t="s">
        <v>928</v>
      </c>
      <c r="E170" t="s">
        <v>929</v>
      </c>
      <c r="F170" t="s">
        <v>923</v>
      </c>
      <c r="G170" t="s">
        <v>11</v>
      </c>
      <c r="H170" s="1">
        <v>40445</v>
      </c>
      <c r="I170" t="s">
        <v>930</v>
      </c>
      <c r="J170">
        <v>18817</v>
      </c>
    </row>
    <row r="171" spans="1:10" x14ac:dyDescent="0.2">
      <c r="A171">
        <v>169</v>
      </c>
      <c r="B171">
        <v>51</v>
      </c>
      <c r="C171" t="s">
        <v>390</v>
      </c>
      <c r="D171" t="s">
        <v>931</v>
      </c>
      <c r="E171" t="s">
        <v>932</v>
      </c>
      <c r="F171" t="s">
        <v>933</v>
      </c>
      <c r="G171" t="s">
        <v>35</v>
      </c>
      <c r="H171" s="1">
        <v>45604</v>
      </c>
      <c r="J171">
        <v>6</v>
      </c>
    </row>
    <row r="172" spans="1:10" x14ac:dyDescent="0.2">
      <c r="A172">
        <v>170</v>
      </c>
      <c r="D172" t="s">
        <v>934</v>
      </c>
      <c r="E172" t="s">
        <v>935</v>
      </c>
      <c r="F172" t="s">
        <v>933</v>
      </c>
      <c r="G172" t="s">
        <v>17</v>
      </c>
      <c r="H172" s="1">
        <v>45603</v>
      </c>
      <c r="I172" t="s">
        <v>936</v>
      </c>
    </row>
    <row r="173" spans="1:10" x14ac:dyDescent="0.2">
      <c r="A173">
        <v>171</v>
      </c>
      <c r="B173">
        <v>52</v>
      </c>
      <c r="C173" t="s">
        <v>390</v>
      </c>
      <c r="D173" t="s">
        <v>937</v>
      </c>
      <c r="E173" t="s">
        <v>938</v>
      </c>
      <c r="F173" t="s">
        <v>939</v>
      </c>
      <c r="G173" t="s">
        <v>35</v>
      </c>
      <c r="H173" s="1">
        <v>45026</v>
      </c>
      <c r="I173" t="s">
        <v>940</v>
      </c>
      <c r="J173">
        <v>37</v>
      </c>
    </row>
    <row r="174" spans="1:10" x14ac:dyDescent="0.2">
      <c r="A174">
        <v>172</v>
      </c>
      <c r="B174">
        <v>53</v>
      </c>
      <c r="C174" t="s">
        <v>390</v>
      </c>
      <c r="D174" t="s">
        <v>941</v>
      </c>
      <c r="E174" t="s">
        <v>942</v>
      </c>
      <c r="F174" t="s">
        <v>943</v>
      </c>
      <c r="G174" t="s">
        <v>35</v>
      </c>
      <c r="H174" s="1">
        <v>45329</v>
      </c>
      <c r="I174" t="s">
        <v>944</v>
      </c>
      <c r="J174">
        <v>7</v>
      </c>
    </row>
    <row r="175" spans="1:10" x14ac:dyDescent="0.2">
      <c r="A175">
        <v>173</v>
      </c>
      <c r="D175" t="s">
        <v>945</v>
      </c>
      <c r="E175" t="s">
        <v>946</v>
      </c>
      <c r="F175" t="s">
        <v>943</v>
      </c>
      <c r="G175" t="s">
        <v>17</v>
      </c>
      <c r="H175" s="1">
        <v>45329</v>
      </c>
      <c r="I175" t="s">
        <v>947</v>
      </c>
    </row>
    <row r="176" spans="1:10" x14ac:dyDescent="0.2">
      <c r="A176">
        <v>174</v>
      </c>
      <c r="D176" t="s">
        <v>948</v>
      </c>
      <c r="E176" t="s">
        <v>949</v>
      </c>
      <c r="F176" t="s">
        <v>950</v>
      </c>
      <c r="G176" t="s">
        <v>35</v>
      </c>
      <c r="H176" s="1">
        <v>45481</v>
      </c>
      <c r="I176" t="s">
        <v>951</v>
      </c>
      <c r="J176">
        <v>12</v>
      </c>
    </row>
    <row r="177" spans="1:10" x14ac:dyDescent="0.2">
      <c r="A177">
        <v>175</v>
      </c>
      <c r="D177" t="s">
        <v>952</v>
      </c>
      <c r="E177" t="s">
        <v>953</v>
      </c>
      <c r="F177" t="s">
        <v>950</v>
      </c>
      <c r="G177" t="s">
        <v>17</v>
      </c>
      <c r="H177" s="1">
        <v>45480</v>
      </c>
      <c r="I177" t="s">
        <v>954</v>
      </c>
    </row>
    <row r="178" spans="1:10" x14ac:dyDescent="0.2">
      <c r="A178">
        <v>176</v>
      </c>
      <c r="B178">
        <v>54</v>
      </c>
      <c r="C178" t="s">
        <v>390</v>
      </c>
      <c r="D178" t="s">
        <v>955</v>
      </c>
      <c r="E178" t="s">
        <v>956</v>
      </c>
      <c r="F178" t="s">
        <v>957</v>
      </c>
      <c r="G178" t="s">
        <v>35</v>
      </c>
      <c r="H178" s="1">
        <v>44945</v>
      </c>
      <c r="J178">
        <v>6</v>
      </c>
    </row>
    <row r="179" spans="1:10" x14ac:dyDescent="0.2">
      <c r="A179">
        <v>177</v>
      </c>
      <c r="D179" t="s">
        <v>958</v>
      </c>
      <c r="E179" t="s">
        <v>959</v>
      </c>
      <c r="F179" t="s">
        <v>957</v>
      </c>
      <c r="G179" t="s">
        <v>35</v>
      </c>
      <c r="H179" s="1">
        <v>43045</v>
      </c>
      <c r="I179" t="s">
        <v>960</v>
      </c>
      <c r="J179">
        <v>155</v>
      </c>
    </row>
    <row r="180" spans="1:10" x14ac:dyDescent="0.2">
      <c r="A180">
        <v>178</v>
      </c>
      <c r="D180" t="s">
        <v>961</v>
      </c>
      <c r="E180" t="s">
        <v>962</v>
      </c>
      <c r="F180" t="s">
        <v>957</v>
      </c>
      <c r="G180" t="s">
        <v>35</v>
      </c>
      <c r="H180" s="1">
        <v>44413</v>
      </c>
      <c r="I180" t="s">
        <v>963</v>
      </c>
      <c r="J180">
        <v>2097</v>
      </c>
    </row>
    <row r="181" spans="1:10" x14ac:dyDescent="0.2">
      <c r="A181">
        <v>179</v>
      </c>
      <c r="D181" t="s">
        <v>964</v>
      </c>
      <c r="E181" t="s">
        <v>965</v>
      </c>
      <c r="F181" t="s">
        <v>957</v>
      </c>
      <c r="G181" t="s">
        <v>35</v>
      </c>
      <c r="H181" s="1">
        <v>45644</v>
      </c>
      <c r="I181" t="s">
        <v>966</v>
      </c>
      <c r="J181">
        <v>13403</v>
      </c>
    </row>
    <row r="182" spans="1:10" x14ac:dyDescent="0.2">
      <c r="A182">
        <v>180</v>
      </c>
      <c r="B182">
        <v>55</v>
      </c>
      <c r="C182" t="s">
        <v>390</v>
      </c>
      <c r="D182" t="s">
        <v>967</v>
      </c>
      <c r="E182" t="s">
        <v>968</v>
      </c>
      <c r="F182" t="s">
        <v>969</v>
      </c>
      <c r="G182" t="s">
        <v>11</v>
      </c>
      <c r="H182" s="1">
        <v>43566</v>
      </c>
      <c r="I182" t="s">
        <v>970</v>
      </c>
      <c r="J182">
        <v>985</v>
      </c>
    </row>
    <row r="183" spans="1:10" x14ac:dyDescent="0.2">
      <c r="A183">
        <v>181</v>
      </c>
      <c r="D183" t="s">
        <v>971</v>
      </c>
      <c r="E183" t="s">
        <v>968</v>
      </c>
      <c r="F183" t="s">
        <v>969</v>
      </c>
      <c r="G183" t="s">
        <v>11</v>
      </c>
      <c r="H183" s="1">
        <v>43369</v>
      </c>
      <c r="I183" t="s">
        <v>972</v>
      </c>
      <c r="J183">
        <v>986</v>
      </c>
    </row>
    <row r="184" spans="1:10" x14ac:dyDescent="0.2">
      <c r="A184">
        <v>182</v>
      </c>
      <c r="B184">
        <v>56</v>
      </c>
      <c r="C184" t="s">
        <v>390</v>
      </c>
      <c r="D184" t="s">
        <v>973</v>
      </c>
      <c r="E184" t="s">
        <v>974</v>
      </c>
      <c r="F184" t="s">
        <v>975</v>
      </c>
      <c r="G184" t="s">
        <v>35</v>
      </c>
      <c r="H184" s="1">
        <v>45361</v>
      </c>
      <c r="I184" t="s">
        <v>976</v>
      </c>
      <c r="J184">
        <v>497</v>
      </c>
    </row>
    <row r="185" spans="1:10" x14ac:dyDescent="0.2">
      <c r="A185">
        <v>183</v>
      </c>
      <c r="D185" t="s">
        <v>977</v>
      </c>
      <c r="E185" t="s">
        <v>978</v>
      </c>
      <c r="F185" t="s">
        <v>975</v>
      </c>
      <c r="G185" t="s">
        <v>11</v>
      </c>
      <c r="H185" s="1">
        <v>45361</v>
      </c>
      <c r="I185" t="s">
        <v>979</v>
      </c>
      <c r="J185">
        <v>310</v>
      </c>
    </row>
    <row r="186" spans="1:10" x14ac:dyDescent="0.2">
      <c r="A186">
        <v>184</v>
      </c>
      <c r="B186">
        <v>57</v>
      </c>
      <c r="C186" t="s">
        <v>390</v>
      </c>
      <c r="D186" t="s">
        <v>980</v>
      </c>
      <c r="E186" t="s">
        <v>981</v>
      </c>
      <c r="F186" t="s">
        <v>982</v>
      </c>
      <c r="G186" t="s">
        <v>35</v>
      </c>
      <c r="H186" s="1">
        <v>45328</v>
      </c>
      <c r="I186" t="s">
        <v>983</v>
      </c>
      <c r="J186">
        <v>17</v>
      </c>
    </row>
    <row r="187" spans="1:10" x14ac:dyDescent="0.2">
      <c r="A187">
        <v>185</v>
      </c>
      <c r="D187" t="s">
        <v>984</v>
      </c>
      <c r="E187" t="s">
        <v>985</v>
      </c>
      <c r="F187" t="s">
        <v>982</v>
      </c>
      <c r="G187" t="s">
        <v>17</v>
      </c>
      <c r="H187" s="1">
        <v>45323</v>
      </c>
      <c r="I187" t="s">
        <v>986</v>
      </c>
    </row>
    <row r="188" spans="1:10" x14ac:dyDescent="0.2">
      <c r="A188">
        <v>186</v>
      </c>
      <c r="B188">
        <v>58</v>
      </c>
      <c r="C188" t="s">
        <v>390</v>
      </c>
      <c r="D188" t="s">
        <v>987</v>
      </c>
      <c r="E188" t="s">
        <v>988</v>
      </c>
      <c r="F188" t="s">
        <v>989</v>
      </c>
      <c r="G188" t="s">
        <v>35</v>
      </c>
      <c r="H188" s="1">
        <v>45485</v>
      </c>
      <c r="I188" t="s">
        <v>990</v>
      </c>
      <c r="J188">
        <v>11</v>
      </c>
    </row>
    <row r="189" spans="1:10" x14ac:dyDescent="0.2">
      <c r="A189">
        <v>187</v>
      </c>
      <c r="D189" t="s">
        <v>991</v>
      </c>
      <c r="E189" t="s">
        <v>992</v>
      </c>
      <c r="F189" t="s">
        <v>989</v>
      </c>
      <c r="G189" t="s">
        <v>17</v>
      </c>
      <c r="H189" s="1">
        <v>45485</v>
      </c>
      <c r="I189" t="s">
        <v>993</v>
      </c>
    </row>
    <row r="190" spans="1:10" x14ac:dyDescent="0.2">
      <c r="A190">
        <v>188</v>
      </c>
      <c r="B190">
        <v>59</v>
      </c>
      <c r="C190" t="s">
        <v>390</v>
      </c>
      <c r="D190" t="s">
        <v>994</v>
      </c>
      <c r="E190" t="s">
        <v>995</v>
      </c>
      <c r="F190" t="s">
        <v>996</v>
      </c>
      <c r="G190" t="s">
        <v>35</v>
      </c>
      <c r="H190" s="1">
        <v>43871</v>
      </c>
      <c r="I190" t="s">
        <v>997</v>
      </c>
      <c r="J190">
        <v>186</v>
      </c>
    </row>
    <row r="191" spans="1:10" x14ac:dyDescent="0.2">
      <c r="A191">
        <v>189</v>
      </c>
      <c r="D191" t="s">
        <v>998</v>
      </c>
      <c r="E191" t="s">
        <v>995</v>
      </c>
      <c r="F191" t="s">
        <v>996</v>
      </c>
      <c r="G191" t="s">
        <v>35</v>
      </c>
      <c r="H191" s="1">
        <v>43871</v>
      </c>
      <c r="I191" t="s">
        <v>997</v>
      </c>
      <c r="J191">
        <v>186</v>
      </c>
    </row>
    <row r="192" spans="1:10" x14ac:dyDescent="0.2">
      <c r="A192">
        <v>190</v>
      </c>
      <c r="D192" t="s">
        <v>999</v>
      </c>
      <c r="E192" t="s">
        <v>1000</v>
      </c>
      <c r="F192" t="s">
        <v>996</v>
      </c>
      <c r="G192" t="s">
        <v>35</v>
      </c>
      <c r="H192" s="1">
        <v>44935</v>
      </c>
      <c r="I192" t="s">
        <v>1001</v>
      </c>
      <c r="J192">
        <v>16</v>
      </c>
    </row>
    <row r="193" spans="1:10" x14ac:dyDescent="0.2">
      <c r="A193">
        <v>191</v>
      </c>
      <c r="D193" t="s">
        <v>1002</v>
      </c>
      <c r="E193" t="s">
        <v>1003</v>
      </c>
      <c r="F193" t="s">
        <v>996</v>
      </c>
      <c r="G193" t="s">
        <v>35</v>
      </c>
      <c r="H193" s="1">
        <v>44935</v>
      </c>
      <c r="I193" t="s">
        <v>1004</v>
      </c>
      <c r="J193">
        <v>16</v>
      </c>
    </row>
    <row r="194" spans="1:10" x14ac:dyDescent="0.2">
      <c r="A194">
        <v>192</v>
      </c>
      <c r="D194" t="s">
        <v>1005</v>
      </c>
      <c r="E194" t="s">
        <v>1006</v>
      </c>
      <c r="F194" t="s">
        <v>996</v>
      </c>
      <c r="G194" t="s">
        <v>11</v>
      </c>
      <c r="H194" s="1">
        <v>44370</v>
      </c>
      <c r="I194" t="s">
        <v>1007</v>
      </c>
      <c r="J194">
        <v>320</v>
      </c>
    </row>
    <row r="195" spans="1:10" x14ac:dyDescent="0.2">
      <c r="A195">
        <v>193</v>
      </c>
      <c r="D195" t="s">
        <v>1008</v>
      </c>
      <c r="E195" t="s">
        <v>1009</v>
      </c>
      <c r="F195" t="s">
        <v>996</v>
      </c>
      <c r="G195" t="s">
        <v>11</v>
      </c>
      <c r="H195" s="1">
        <v>39282</v>
      </c>
      <c r="I195" t="s">
        <v>1010</v>
      </c>
      <c r="J195">
        <v>3670</v>
      </c>
    </row>
    <row r="196" spans="1:10" x14ac:dyDescent="0.2">
      <c r="A196">
        <v>194</v>
      </c>
      <c r="D196" t="s">
        <v>1011</v>
      </c>
      <c r="E196" t="s">
        <v>1009</v>
      </c>
      <c r="F196" t="s">
        <v>996</v>
      </c>
      <c r="G196" t="s">
        <v>11</v>
      </c>
      <c r="H196" s="1">
        <v>39282</v>
      </c>
      <c r="I196" t="s">
        <v>1010</v>
      </c>
      <c r="J196">
        <v>3670</v>
      </c>
    </row>
    <row r="197" spans="1:10" x14ac:dyDescent="0.2">
      <c r="A197">
        <v>195</v>
      </c>
      <c r="B197">
        <v>60</v>
      </c>
      <c r="C197" t="s">
        <v>390</v>
      </c>
      <c r="D197" t="s">
        <v>1012</v>
      </c>
      <c r="E197" t="s">
        <v>1013</v>
      </c>
      <c r="F197" t="s">
        <v>1014</v>
      </c>
      <c r="G197" t="s">
        <v>35</v>
      </c>
      <c r="H197" s="1">
        <v>45329</v>
      </c>
      <c r="I197" t="s">
        <v>1015</v>
      </c>
      <c r="J197">
        <v>8</v>
      </c>
    </row>
    <row r="198" spans="1:10" x14ac:dyDescent="0.2">
      <c r="A198">
        <v>196</v>
      </c>
      <c r="D198" t="s">
        <v>1016</v>
      </c>
      <c r="E198" t="s">
        <v>1017</v>
      </c>
      <c r="F198" t="s">
        <v>1014</v>
      </c>
      <c r="G198" t="s">
        <v>17</v>
      </c>
      <c r="H198" s="1">
        <v>45329</v>
      </c>
      <c r="I198" t="s">
        <v>1018</v>
      </c>
    </row>
    <row r="199" spans="1:10" x14ac:dyDescent="0.2">
      <c r="A199">
        <v>197</v>
      </c>
      <c r="B199">
        <v>61</v>
      </c>
      <c r="C199" t="s">
        <v>390</v>
      </c>
      <c r="D199" t="s">
        <v>1019</v>
      </c>
      <c r="E199" t="s">
        <v>1020</v>
      </c>
      <c r="F199" t="s">
        <v>1021</v>
      </c>
      <c r="G199" t="s">
        <v>11</v>
      </c>
      <c r="H199" s="1">
        <v>43566</v>
      </c>
      <c r="I199" t="s">
        <v>1022</v>
      </c>
      <c r="J199">
        <v>5716</v>
      </c>
    </row>
    <row r="200" spans="1:10" x14ac:dyDescent="0.2">
      <c r="A200">
        <v>198</v>
      </c>
      <c r="B200">
        <v>62</v>
      </c>
      <c r="C200" t="s">
        <v>390</v>
      </c>
      <c r="D200" t="s">
        <v>1023</v>
      </c>
      <c r="E200" t="s">
        <v>1024</v>
      </c>
      <c r="F200" t="s">
        <v>1025</v>
      </c>
      <c r="G200" t="s">
        <v>11</v>
      </c>
      <c r="H200" s="1">
        <v>43566</v>
      </c>
      <c r="I200" t="s">
        <v>1026</v>
      </c>
      <c r="J200">
        <v>3127</v>
      </c>
    </row>
    <row r="201" spans="1:10" x14ac:dyDescent="0.2">
      <c r="A201">
        <v>199</v>
      </c>
      <c r="B201">
        <v>63</v>
      </c>
      <c r="C201" t="s">
        <v>390</v>
      </c>
      <c r="D201" t="s">
        <v>1027</v>
      </c>
      <c r="E201" t="s">
        <v>1028</v>
      </c>
      <c r="F201" t="s">
        <v>1029</v>
      </c>
      <c r="G201" t="s">
        <v>11</v>
      </c>
      <c r="H201" s="1">
        <v>43566</v>
      </c>
      <c r="I201" t="s">
        <v>1030</v>
      </c>
      <c r="J201">
        <v>3222</v>
      </c>
    </row>
    <row r="202" spans="1:10" x14ac:dyDescent="0.2">
      <c r="A202">
        <v>200</v>
      </c>
      <c r="B202">
        <v>64</v>
      </c>
      <c r="C202" t="s">
        <v>390</v>
      </c>
      <c r="D202" t="s">
        <v>1031</v>
      </c>
      <c r="E202" t="s">
        <v>1032</v>
      </c>
      <c r="F202" t="s">
        <v>1033</v>
      </c>
      <c r="G202" t="s">
        <v>11</v>
      </c>
      <c r="H202" s="1">
        <v>43566</v>
      </c>
      <c r="I202" t="s">
        <v>1034</v>
      </c>
      <c r="J202">
        <v>2044</v>
      </c>
    </row>
    <row r="203" spans="1:10" x14ac:dyDescent="0.2">
      <c r="A203">
        <v>201</v>
      </c>
      <c r="B203">
        <v>65</v>
      </c>
      <c r="C203" t="s">
        <v>390</v>
      </c>
      <c r="D203" t="s">
        <v>1035</v>
      </c>
      <c r="E203" t="s">
        <v>1036</v>
      </c>
      <c r="F203" t="s">
        <v>1037</v>
      </c>
      <c r="G203" t="s">
        <v>11</v>
      </c>
      <c r="H203" s="1">
        <v>44819</v>
      </c>
      <c r="I203" t="s">
        <v>1038</v>
      </c>
      <c r="J203">
        <v>10</v>
      </c>
    </row>
    <row r="204" spans="1:10" x14ac:dyDescent="0.2">
      <c r="A204">
        <v>202</v>
      </c>
      <c r="B204">
        <v>66</v>
      </c>
      <c r="C204" t="s">
        <v>390</v>
      </c>
      <c r="D204" t="s">
        <v>1039</v>
      </c>
      <c r="E204" t="s">
        <v>1040</v>
      </c>
      <c r="F204" t="s">
        <v>1041</v>
      </c>
      <c r="G204" t="s">
        <v>11</v>
      </c>
      <c r="H204" s="1">
        <v>43566</v>
      </c>
      <c r="I204" t="s">
        <v>1042</v>
      </c>
      <c r="J204">
        <v>4890</v>
      </c>
    </row>
    <row r="205" spans="1:10" x14ac:dyDescent="0.2">
      <c r="A205">
        <v>203</v>
      </c>
      <c r="B205">
        <v>67</v>
      </c>
      <c r="C205" t="s">
        <v>390</v>
      </c>
      <c r="D205" t="s">
        <v>1043</v>
      </c>
      <c r="E205" t="s">
        <v>1044</v>
      </c>
      <c r="F205" t="s">
        <v>1045</v>
      </c>
      <c r="G205" t="s">
        <v>11</v>
      </c>
      <c r="H205" s="1">
        <v>43566</v>
      </c>
      <c r="I205" t="s">
        <v>1046</v>
      </c>
      <c r="J205">
        <v>21203</v>
      </c>
    </row>
    <row r="206" spans="1:10" x14ac:dyDescent="0.2">
      <c r="A206">
        <v>204</v>
      </c>
      <c r="B206">
        <v>68</v>
      </c>
      <c r="C206" t="s">
        <v>390</v>
      </c>
      <c r="D206" t="s">
        <v>1047</v>
      </c>
      <c r="E206" t="s">
        <v>1048</v>
      </c>
      <c r="F206" t="s">
        <v>1049</v>
      </c>
      <c r="G206" t="s">
        <v>11</v>
      </c>
      <c r="H206" s="1">
        <v>43566</v>
      </c>
      <c r="I206" t="s">
        <v>1050</v>
      </c>
      <c r="J206">
        <v>3276</v>
      </c>
    </row>
    <row r="207" spans="1:10" x14ac:dyDescent="0.2">
      <c r="A207">
        <v>205</v>
      </c>
      <c r="B207">
        <v>69</v>
      </c>
      <c r="C207" t="s">
        <v>390</v>
      </c>
      <c r="D207" t="s">
        <v>1051</v>
      </c>
      <c r="E207" t="s">
        <v>1052</v>
      </c>
      <c r="F207" t="s">
        <v>1053</v>
      </c>
      <c r="G207" t="s">
        <v>35</v>
      </c>
      <c r="H207" s="1">
        <v>45226</v>
      </c>
      <c r="J207">
        <v>6</v>
      </c>
    </row>
    <row r="208" spans="1:10" x14ac:dyDescent="0.2">
      <c r="A208">
        <v>206</v>
      </c>
      <c r="D208" t="s">
        <v>1054</v>
      </c>
      <c r="E208" t="s">
        <v>1055</v>
      </c>
      <c r="F208" t="s">
        <v>1053</v>
      </c>
      <c r="G208" t="s">
        <v>11</v>
      </c>
      <c r="H208" s="1">
        <v>45227</v>
      </c>
      <c r="I208" t="s">
        <v>1056</v>
      </c>
      <c r="J208">
        <v>379</v>
      </c>
    </row>
    <row r="209" spans="1:10" x14ac:dyDescent="0.2">
      <c r="A209">
        <v>207</v>
      </c>
      <c r="B209">
        <v>70</v>
      </c>
      <c r="C209" t="s">
        <v>390</v>
      </c>
      <c r="D209" t="s">
        <v>1057</v>
      </c>
      <c r="E209" t="s">
        <v>1058</v>
      </c>
      <c r="F209" t="s">
        <v>1059</v>
      </c>
      <c r="G209" t="s">
        <v>35</v>
      </c>
      <c r="H209" s="1">
        <v>45500</v>
      </c>
      <c r="I209" t="s">
        <v>1060</v>
      </c>
      <c r="J209">
        <v>7</v>
      </c>
    </row>
    <row r="210" spans="1:10" x14ac:dyDescent="0.2">
      <c r="A210">
        <v>208</v>
      </c>
      <c r="D210" t="s">
        <v>1061</v>
      </c>
      <c r="E210" t="s">
        <v>1062</v>
      </c>
      <c r="F210" t="s">
        <v>1059</v>
      </c>
      <c r="G210" t="s">
        <v>17</v>
      </c>
      <c r="H210" s="1">
        <v>45500</v>
      </c>
      <c r="I210" t="s">
        <v>1063</v>
      </c>
    </row>
    <row r="211" spans="1:10" x14ac:dyDescent="0.2">
      <c r="A211">
        <v>209</v>
      </c>
      <c r="B211">
        <v>71</v>
      </c>
      <c r="C211" t="s">
        <v>390</v>
      </c>
      <c r="D211" t="s">
        <v>1064</v>
      </c>
      <c r="E211" t="s">
        <v>1065</v>
      </c>
      <c r="F211" t="s">
        <v>1066</v>
      </c>
      <c r="G211" t="s">
        <v>35</v>
      </c>
      <c r="H211" s="1">
        <v>45346</v>
      </c>
      <c r="I211" t="s">
        <v>1067</v>
      </c>
      <c r="J211">
        <v>7</v>
      </c>
    </row>
    <row r="212" spans="1:10" x14ac:dyDescent="0.2">
      <c r="A212">
        <v>210</v>
      </c>
      <c r="D212" t="s">
        <v>1068</v>
      </c>
      <c r="E212" t="s">
        <v>1069</v>
      </c>
      <c r="F212" t="s">
        <v>1066</v>
      </c>
      <c r="G212" t="s">
        <v>17</v>
      </c>
      <c r="H212" s="1">
        <v>45346</v>
      </c>
      <c r="I212" t="s">
        <v>1070</v>
      </c>
    </row>
    <row r="213" spans="1:10" x14ac:dyDescent="0.2">
      <c r="A213">
        <v>211</v>
      </c>
      <c r="B213">
        <v>72</v>
      </c>
      <c r="C213" t="s">
        <v>390</v>
      </c>
      <c r="D213" t="s">
        <v>1071</v>
      </c>
      <c r="E213" t="s">
        <v>1072</v>
      </c>
      <c r="F213" t="s">
        <v>1073</v>
      </c>
      <c r="G213" t="s">
        <v>35</v>
      </c>
      <c r="H213" s="1">
        <v>45593</v>
      </c>
      <c r="I213" t="s">
        <v>1074</v>
      </c>
      <c r="J213">
        <v>6</v>
      </c>
    </row>
    <row r="214" spans="1:10" x14ac:dyDescent="0.2">
      <c r="A214">
        <v>212</v>
      </c>
      <c r="D214" t="s">
        <v>1075</v>
      </c>
      <c r="E214" t="s">
        <v>1076</v>
      </c>
      <c r="F214" t="s">
        <v>1073</v>
      </c>
      <c r="G214" t="s">
        <v>35</v>
      </c>
      <c r="H214" s="1">
        <v>44221</v>
      </c>
      <c r="I214" t="s">
        <v>1077</v>
      </c>
      <c r="J214">
        <v>10</v>
      </c>
    </row>
    <row r="215" spans="1:10" x14ac:dyDescent="0.2">
      <c r="A215">
        <v>213</v>
      </c>
      <c r="D215" t="s">
        <v>1078</v>
      </c>
      <c r="E215" t="s">
        <v>1079</v>
      </c>
      <c r="F215" t="s">
        <v>1073</v>
      </c>
      <c r="G215" t="s">
        <v>11</v>
      </c>
      <c r="H215" s="1">
        <v>40574</v>
      </c>
      <c r="I215" t="s">
        <v>1080</v>
      </c>
      <c r="J215">
        <v>665</v>
      </c>
    </row>
    <row r="216" spans="1:10" x14ac:dyDescent="0.2">
      <c r="A216">
        <v>214</v>
      </c>
      <c r="B216">
        <v>73</v>
      </c>
      <c r="C216" t="s">
        <v>390</v>
      </c>
      <c r="D216" t="s">
        <v>1081</v>
      </c>
      <c r="E216" t="s">
        <v>1082</v>
      </c>
      <c r="F216" t="s">
        <v>1083</v>
      </c>
      <c r="G216" t="s">
        <v>35</v>
      </c>
      <c r="H216" s="1">
        <v>45228</v>
      </c>
      <c r="I216" t="s">
        <v>1084</v>
      </c>
      <c r="J216">
        <v>9</v>
      </c>
    </row>
    <row r="217" spans="1:10" x14ac:dyDescent="0.2">
      <c r="A217">
        <v>215</v>
      </c>
      <c r="D217" t="s">
        <v>1085</v>
      </c>
      <c r="E217" t="s">
        <v>1086</v>
      </c>
      <c r="F217" t="s">
        <v>1083</v>
      </c>
      <c r="G217" t="s">
        <v>11</v>
      </c>
      <c r="H217" s="1">
        <v>45226</v>
      </c>
      <c r="I217" t="s">
        <v>1087</v>
      </c>
      <c r="J217">
        <v>106</v>
      </c>
    </row>
    <row r="218" spans="1:10" x14ac:dyDescent="0.2">
      <c r="A218">
        <v>216</v>
      </c>
      <c r="B218">
        <v>74</v>
      </c>
      <c r="C218" t="s">
        <v>390</v>
      </c>
      <c r="D218" t="s">
        <v>1088</v>
      </c>
      <c r="E218" t="s">
        <v>1089</v>
      </c>
      <c r="F218" t="s">
        <v>1090</v>
      </c>
      <c r="G218" t="s">
        <v>35</v>
      </c>
      <c r="H218" s="1">
        <v>45424</v>
      </c>
      <c r="I218" t="s">
        <v>1091</v>
      </c>
      <c r="J218">
        <v>17</v>
      </c>
    </row>
    <row r="219" spans="1:10" x14ac:dyDescent="0.2">
      <c r="A219">
        <v>217</v>
      </c>
      <c r="D219" t="s">
        <v>1092</v>
      </c>
      <c r="E219" t="s">
        <v>1093</v>
      </c>
      <c r="F219" t="s">
        <v>1090</v>
      </c>
      <c r="G219" t="s">
        <v>17</v>
      </c>
      <c r="H219" s="1">
        <v>45423</v>
      </c>
      <c r="I219" t="s">
        <v>1094</v>
      </c>
    </row>
    <row r="220" spans="1:10" x14ac:dyDescent="0.2">
      <c r="A220">
        <v>218</v>
      </c>
      <c r="B220">
        <v>75</v>
      </c>
      <c r="C220" t="s">
        <v>390</v>
      </c>
      <c r="D220" t="s">
        <v>1095</v>
      </c>
      <c r="E220" t="s">
        <v>1096</v>
      </c>
      <c r="F220" t="s">
        <v>1097</v>
      </c>
      <c r="G220" t="s">
        <v>35</v>
      </c>
      <c r="H220" s="1">
        <v>45329</v>
      </c>
      <c r="I220" t="s">
        <v>1098</v>
      </c>
      <c r="J220">
        <v>7</v>
      </c>
    </row>
    <row r="221" spans="1:10" x14ac:dyDescent="0.2">
      <c r="A221">
        <v>219</v>
      </c>
      <c r="D221" t="s">
        <v>1099</v>
      </c>
      <c r="E221" t="s">
        <v>1100</v>
      </c>
      <c r="F221" t="s">
        <v>1097</v>
      </c>
      <c r="G221" t="s">
        <v>17</v>
      </c>
      <c r="H221" s="1">
        <v>45329</v>
      </c>
      <c r="I221" t="s">
        <v>1101</v>
      </c>
    </row>
    <row r="222" spans="1:10" x14ac:dyDescent="0.2">
      <c r="A222">
        <v>220</v>
      </c>
      <c r="B222">
        <v>76</v>
      </c>
      <c r="C222" t="s">
        <v>390</v>
      </c>
      <c r="D222" t="s">
        <v>1102</v>
      </c>
      <c r="E222" t="s">
        <v>1103</v>
      </c>
      <c r="F222" t="s">
        <v>1104</v>
      </c>
      <c r="G222" t="s">
        <v>35</v>
      </c>
      <c r="H222" s="1">
        <v>45346</v>
      </c>
      <c r="J222">
        <v>6</v>
      </c>
    </row>
    <row r="223" spans="1:10" x14ac:dyDescent="0.2">
      <c r="A223">
        <v>221</v>
      </c>
      <c r="D223" t="s">
        <v>1105</v>
      </c>
      <c r="E223" t="s">
        <v>1106</v>
      </c>
      <c r="F223" t="s">
        <v>1104</v>
      </c>
      <c r="G223" t="s">
        <v>17</v>
      </c>
      <c r="H223" s="1">
        <v>45346</v>
      </c>
      <c r="I223" t="s">
        <v>1107</v>
      </c>
    </row>
    <row r="224" spans="1:10" x14ac:dyDescent="0.2">
      <c r="A224">
        <v>222</v>
      </c>
      <c r="B224">
        <v>77</v>
      </c>
      <c r="C224" t="s">
        <v>385</v>
      </c>
      <c r="D224" t="s">
        <v>1108</v>
      </c>
      <c r="E224" t="s">
        <v>1109</v>
      </c>
      <c r="F224" t="s">
        <v>1110</v>
      </c>
      <c r="G224" t="s">
        <v>11</v>
      </c>
      <c r="H224" s="1">
        <v>44468</v>
      </c>
      <c r="I224" t="s">
        <v>1111</v>
      </c>
      <c r="J224">
        <v>2092</v>
      </c>
    </row>
    <row r="225" spans="1:10" x14ac:dyDescent="0.2">
      <c r="A225">
        <v>223</v>
      </c>
      <c r="B225">
        <v>78</v>
      </c>
      <c r="C225" t="s">
        <v>385</v>
      </c>
      <c r="D225" t="s">
        <v>1112</v>
      </c>
      <c r="E225" t="s">
        <v>1113</v>
      </c>
      <c r="F225" t="s">
        <v>1114</v>
      </c>
      <c r="G225" t="s">
        <v>11</v>
      </c>
      <c r="H225" s="1">
        <v>45324</v>
      </c>
      <c r="I225" t="s">
        <v>1115</v>
      </c>
      <c r="J225">
        <v>55240</v>
      </c>
    </row>
    <row r="226" spans="1:10" x14ac:dyDescent="0.2">
      <c r="A226">
        <v>224</v>
      </c>
      <c r="B226">
        <v>79</v>
      </c>
      <c r="C226" t="s">
        <v>385</v>
      </c>
      <c r="D226" t="s">
        <v>1116</v>
      </c>
      <c r="E226" t="s">
        <v>1117</v>
      </c>
      <c r="F226" t="s">
        <v>1118</v>
      </c>
      <c r="G226" t="s">
        <v>17</v>
      </c>
      <c r="H226" s="1">
        <v>44004</v>
      </c>
      <c r="I226" t="s">
        <v>1119</v>
      </c>
    </row>
    <row r="227" spans="1:10" x14ac:dyDescent="0.2">
      <c r="A227">
        <v>225</v>
      </c>
      <c r="B227">
        <v>80</v>
      </c>
      <c r="C227" t="s">
        <v>385</v>
      </c>
      <c r="D227" t="s">
        <v>1120</v>
      </c>
      <c r="E227" t="s">
        <v>1121</v>
      </c>
      <c r="F227" t="s">
        <v>1122</v>
      </c>
      <c r="G227" t="s">
        <v>11</v>
      </c>
      <c r="H227" s="1">
        <v>45120</v>
      </c>
      <c r="I227" t="s">
        <v>1123</v>
      </c>
      <c r="J227">
        <v>369</v>
      </c>
    </row>
    <row r="228" spans="1:10" x14ac:dyDescent="0.2">
      <c r="A228">
        <v>226</v>
      </c>
      <c r="B228">
        <v>81</v>
      </c>
      <c r="C228" t="s">
        <v>385</v>
      </c>
      <c r="D228" t="s">
        <v>1124</v>
      </c>
      <c r="E228" t="s">
        <v>1125</v>
      </c>
      <c r="F228" t="s">
        <v>1126</v>
      </c>
      <c r="G228" t="s">
        <v>11</v>
      </c>
      <c r="H228" s="1">
        <v>43439</v>
      </c>
      <c r="I228" t="s">
        <v>1127</v>
      </c>
      <c r="J228">
        <v>154509</v>
      </c>
    </row>
    <row r="229" spans="1:10" x14ac:dyDescent="0.2">
      <c r="A229">
        <v>227</v>
      </c>
      <c r="B229">
        <v>82</v>
      </c>
      <c r="C229" t="s">
        <v>390</v>
      </c>
      <c r="D229" t="s">
        <v>1128</v>
      </c>
      <c r="E229" t="s">
        <v>1129</v>
      </c>
      <c r="F229" t="s">
        <v>1130</v>
      </c>
      <c r="G229" t="s">
        <v>35</v>
      </c>
      <c r="H229" s="1">
        <v>45424</v>
      </c>
      <c r="I229" t="s">
        <v>1131</v>
      </c>
      <c r="J229">
        <v>645</v>
      </c>
    </row>
    <row r="230" spans="1:10" x14ac:dyDescent="0.2">
      <c r="A230">
        <v>228</v>
      </c>
      <c r="D230" t="s">
        <v>1132</v>
      </c>
      <c r="E230" t="s">
        <v>1133</v>
      </c>
      <c r="F230" t="s">
        <v>1130</v>
      </c>
      <c r="G230" t="s">
        <v>11</v>
      </c>
      <c r="H230" s="1">
        <v>45423</v>
      </c>
      <c r="I230" t="s">
        <v>1134</v>
      </c>
      <c r="J230">
        <v>15333</v>
      </c>
    </row>
    <row r="231" spans="1:10" x14ac:dyDescent="0.2">
      <c r="A231">
        <v>229</v>
      </c>
      <c r="B231">
        <v>83</v>
      </c>
      <c r="C231" t="s">
        <v>385</v>
      </c>
      <c r="D231" t="s">
        <v>1135</v>
      </c>
      <c r="E231" t="s">
        <v>1136</v>
      </c>
      <c r="F231" t="s">
        <v>1137</v>
      </c>
      <c r="G231" t="s">
        <v>11</v>
      </c>
      <c r="H231" s="1">
        <v>43801</v>
      </c>
      <c r="I231" t="s">
        <v>1138</v>
      </c>
      <c r="J231">
        <v>3169</v>
      </c>
    </row>
    <row r="232" spans="1:10" x14ac:dyDescent="0.2">
      <c r="A232">
        <v>230</v>
      </c>
      <c r="B232">
        <v>84</v>
      </c>
      <c r="C232" t="s">
        <v>385</v>
      </c>
      <c r="D232" t="s">
        <v>1139</v>
      </c>
      <c r="E232" t="s">
        <v>1140</v>
      </c>
      <c r="F232" t="s">
        <v>1141</v>
      </c>
      <c r="G232" t="s">
        <v>35</v>
      </c>
      <c r="H232" s="1">
        <v>45461</v>
      </c>
      <c r="I232" t="s">
        <v>1142</v>
      </c>
      <c r="J232">
        <v>47</v>
      </c>
    </row>
    <row r="233" spans="1:10" x14ac:dyDescent="0.2">
      <c r="A233">
        <v>231</v>
      </c>
      <c r="D233" t="s">
        <v>1143</v>
      </c>
      <c r="E233" t="s">
        <v>1144</v>
      </c>
      <c r="F233" t="s">
        <v>1141</v>
      </c>
      <c r="G233" t="s">
        <v>11</v>
      </c>
      <c r="H233" s="1">
        <v>45461</v>
      </c>
      <c r="I233" t="s">
        <v>1145</v>
      </c>
      <c r="J233">
        <v>1656</v>
      </c>
    </row>
    <row r="234" spans="1:10" x14ac:dyDescent="0.2">
      <c r="A234">
        <v>232</v>
      </c>
      <c r="D234" t="s">
        <v>1146</v>
      </c>
      <c r="E234" t="s">
        <v>1147</v>
      </c>
      <c r="F234" t="s">
        <v>1141</v>
      </c>
      <c r="G234" t="s">
        <v>11</v>
      </c>
      <c r="H234" s="1">
        <v>42075</v>
      </c>
      <c r="I234" t="s">
        <v>1148</v>
      </c>
      <c r="J234">
        <v>7157</v>
      </c>
    </row>
    <row r="235" spans="1:10" x14ac:dyDescent="0.2">
      <c r="A235">
        <v>233</v>
      </c>
      <c r="B235">
        <v>85</v>
      </c>
      <c r="C235" t="s">
        <v>385</v>
      </c>
      <c r="D235" t="s">
        <v>1149</v>
      </c>
      <c r="E235" t="s">
        <v>1150</v>
      </c>
      <c r="F235" t="s">
        <v>1151</v>
      </c>
      <c r="G235" t="s">
        <v>11</v>
      </c>
      <c r="H235" s="1">
        <v>44004</v>
      </c>
      <c r="I235" t="s">
        <v>1152</v>
      </c>
      <c r="J235">
        <v>2614</v>
      </c>
    </row>
    <row r="236" spans="1:10" x14ac:dyDescent="0.2">
      <c r="A236">
        <v>234</v>
      </c>
      <c r="B236">
        <v>86</v>
      </c>
      <c r="C236" t="s">
        <v>385</v>
      </c>
      <c r="D236" t="s">
        <v>1153</v>
      </c>
      <c r="E236" t="s">
        <v>1154</v>
      </c>
      <c r="F236" t="s">
        <v>1155</v>
      </c>
      <c r="G236" t="s">
        <v>11</v>
      </c>
      <c r="H236" s="1">
        <v>44104</v>
      </c>
      <c r="I236" t="s">
        <v>1156</v>
      </c>
      <c r="J236">
        <v>36774</v>
      </c>
    </row>
    <row r="237" spans="1:10" x14ac:dyDescent="0.2">
      <c r="A237">
        <v>235</v>
      </c>
      <c r="B237">
        <v>87</v>
      </c>
      <c r="C237" t="s">
        <v>403</v>
      </c>
      <c r="D237" t="s">
        <v>1157</v>
      </c>
      <c r="E237" t="s">
        <v>1158</v>
      </c>
      <c r="F237" t="s">
        <v>1159</v>
      </c>
      <c r="G237" t="s">
        <v>35</v>
      </c>
      <c r="H237" s="1">
        <v>45424</v>
      </c>
      <c r="J237">
        <v>2</v>
      </c>
    </row>
    <row r="238" spans="1:10" x14ac:dyDescent="0.2">
      <c r="A238">
        <v>236</v>
      </c>
      <c r="D238" t="s">
        <v>1160</v>
      </c>
      <c r="E238" t="s">
        <v>1161</v>
      </c>
      <c r="F238" t="s">
        <v>1159</v>
      </c>
      <c r="G238" t="s">
        <v>11</v>
      </c>
      <c r="H238" s="1">
        <v>42898</v>
      </c>
      <c r="I238" t="s">
        <v>1162</v>
      </c>
      <c r="J238">
        <v>511</v>
      </c>
    </row>
    <row r="239" spans="1:10" x14ac:dyDescent="0.2">
      <c r="A239">
        <v>237</v>
      </c>
      <c r="D239" t="s">
        <v>1163</v>
      </c>
      <c r="E239" t="s">
        <v>1164</v>
      </c>
      <c r="F239" t="s">
        <v>1159</v>
      </c>
      <c r="G239" t="s">
        <v>17</v>
      </c>
      <c r="H239" s="1">
        <v>45423</v>
      </c>
      <c r="I239" t="s">
        <v>1165</v>
      </c>
    </row>
    <row r="240" spans="1:10" x14ac:dyDescent="0.2">
      <c r="A240">
        <v>238</v>
      </c>
      <c r="B240">
        <v>88</v>
      </c>
      <c r="C240" t="s">
        <v>390</v>
      </c>
      <c r="D240" t="s">
        <v>1166</v>
      </c>
      <c r="E240" t="s">
        <v>1167</v>
      </c>
      <c r="F240" t="s">
        <v>1168</v>
      </c>
      <c r="G240" t="s">
        <v>11</v>
      </c>
      <c r="H240" s="1">
        <v>42985</v>
      </c>
      <c r="I240" t="s">
        <v>1169</v>
      </c>
      <c r="J240">
        <v>10775</v>
      </c>
    </row>
    <row r="241" spans="1:10" x14ac:dyDescent="0.2">
      <c r="A241">
        <v>239</v>
      </c>
      <c r="B241">
        <v>89</v>
      </c>
      <c r="C241" t="s">
        <v>385</v>
      </c>
      <c r="D241" t="s">
        <v>1170</v>
      </c>
      <c r="E241" t="s">
        <v>1171</v>
      </c>
      <c r="F241" t="s">
        <v>1172</v>
      </c>
      <c r="G241" t="s">
        <v>17</v>
      </c>
      <c r="H241" s="1">
        <v>44760</v>
      </c>
      <c r="I241" t="s">
        <v>1173</v>
      </c>
    </row>
    <row r="242" spans="1:10" x14ac:dyDescent="0.2">
      <c r="A242">
        <v>240</v>
      </c>
      <c r="D242" t="s">
        <v>1174</v>
      </c>
      <c r="E242" t="s">
        <v>1175</v>
      </c>
      <c r="F242" t="s">
        <v>1172</v>
      </c>
      <c r="G242" t="s">
        <v>17</v>
      </c>
      <c r="H242" s="1">
        <v>43833</v>
      </c>
      <c r="I242" t="s">
        <v>1176</v>
      </c>
    </row>
    <row r="243" spans="1:10" x14ac:dyDescent="0.2">
      <c r="A243">
        <v>241</v>
      </c>
      <c r="D243" t="s">
        <v>1177</v>
      </c>
      <c r="E243" t="s">
        <v>1178</v>
      </c>
      <c r="F243" t="s">
        <v>1172</v>
      </c>
      <c r="G243" t="s">
        <v>11</v>
      </c>
      <c r="H243" s="1">
        <v>44004</v>
      </c>
      <c r="I243" t="s">
        <v>1179</v>
      </c>
      <c r="J243">
        <v>1294</v>
      </c>
    </row>
    <row r="244" spans="1:10" x14ac:dyDescent="0.2">
      <c r="A244">
        <v>242</v>
      </c>
      <c r="D244" t="s">
        <v>1180</v>
      </c>
      <c r="E244" t="s">
        <v>1181</v>
      </c>
      <c r="F244" t="s">
        <v>1172</v>
      </c>
      <c r="G244" t="s">
        <v>17</v>
      </c>
      <c r="H244" s="1">
        <v>41509</v>
      </c>
      <c r="I244" t="s">
        <v>1182</v>
      </c>
    </row>
    <row r="245" spans="1:10" x14ac:dyDescent="0.2">
      <c r="A245">
        <v>243</v>
      </c>
      <c r="B245">
        <v>90</v>
      </c>
      <c r="C245" t="s">
        <v>385</v>
      </c>
      <c r="D245" t="s">
        <v>1183</v>
      </c>
      <c r="E245" t="s">
        <v>1184</v>
      </c>
      <c r="F245" t="s">
        <v>1185</v>
      </c>
      <c r="G245" t="s">
        <v>17</v>
      </c>
      <c r="H245" s="1">
        <v>43738</v>
      </c>
      <c r="I245" t="s">
        <v>1186</v>
      </c>
    </row>
    <row r="246" spans="1:10" x14ac:dyDescent="0.2">
      <c r="A246">
        <v>244</v>
      </c>
      <c r="B246">
        <v>91</v>
      </c>
      <c r="C246" t="s">
        <v>390</v>
      </c>
      <c r="D246" t="s">
        <v>1187</v>
      </c>
      <c r="E246" t="s">
        <v>1188</v>
      </c>
      <c r="F246" t="s">
        <v>1189</v>
      </c>
      <c r="G246" t="s">
        <v>17</v>
      </c>
      <c r="H246" s="1">
        <v>45287</v>
      </c>
      <c r="I246" t="s">
        <v>1190</v>
      </c>
    </row>
    <row r="247" spans="1:10" x14ac:dyDescent="0.2">
      <c r="A247">
        <v>245</v>
      </c>
      <c r="B247">
        <v>92</v>
      </c>
      <c r="C247" t="s">
        <v>394</v>
      </c>
      <c r="D247" t="s">
        <v>1191</v>
      </c>
      <c r="E247" t="s">
        <v>1192</v>
      </c>
      <c r="F247" t="s">
        <v>1193</v>
      </c>
      <c r="G247" t="s">
        <v>35</v>
      </c>
      <c r="H247" s="1">
        <v>45590</v>
      </c>
      <c r="I247" t="s">
        <v>1194</v>
      </c>
      <c r="J247">
        <v>79</v>
      </c>
    </row>
    <row r="248" spans="1:10" x14ac:dyDescent="0.2">
      <c r="A248">
        <v>246</v>
      </c>
      <c r="D248" t="s">
        <v>1195</v>
      </c>
      <c r="E248" t="s">
        <v>1196</v>
      </c>
      <c r="F248" t="s">
        <v>1193</v>
      </c>
      <c r="G248" t="s">
        <v>17</v>
      </c>
      <c r="H248" s="1">
        <v>44655</v>
      </c>
      <c r="I248" t="s">
        <v>1197</v>
      </c>
    </row>
    <row r="249" spans="1:10" x14ac:dyDescent="0.2">
      <c r="A249">
        <v>247</v>
      </c>
      <c r="D249" t="s">
        <v>1198</v>
      </c>
      <c r="E249" t="s">
        <v>1199</v>
      </c>
      <c r="F249" t="s">
        <v>1193</v>
      </c>
      <c r="G249" t="s">
        <v>17</v>
      </c>
      <c r="H249" s="1">
        <v>44655</v>
      </c>
      <c r="I249" t="s">
        <v>1200</v>
      </c>
    </row>
    <row r="250" spans="1:10" x14ac:dyDescent="0.2">
      <c r="A250">
        <v>248</v>
      </c>
      <c r="D250" t="s">
        <v>1201</v>
      </c>
      <c r="E250" t="s">
        <v>1202</v>
      </c>
      <c r="F250" t="s">
        <v>1193</v>
      </c>
      <c r="G250" t="s">
        <v>11</v>
      </c>
      <c r="H250" s="1">
        <v>42432</v>
      </c>
      <c r="I250" t="s">
        <v>1203</v>
      </c>
      <c r="J250">
        <v>1761</v>
      </c>
    </row>
    <row r="251" spans="1:10" x14ac:dyDescent="0.2">
      <c r="A251">
        <v>249</v>
      </c>
      <c r="B251">
        <v>93</v>
      </c>
      <c r="C251" t="s">
        <v>394</v>
      </c>
      <c r="D251" t="s">
        <v>1204</v>
      </c>
      <c r="E251" t="s">
        <v>1205</v>
      </c>
      <c r="F251" t="s">
        <v>1206</v>
      </c>
      <c r="G251" t="s">
        <v>11</v>
      </c>
      <c r="H251" s="1">
        <v>43510</v>
      </c>
      <c r="I251" t="s">
        <v>1207</v>
      </c>
      <c r="J251">
        <v>1394</v>
      </c>
    </row>
    <row r="252" spans="1:10" x14ac:dyDescent="0.2">
      <c r="A252">
        <v>250</v>
      </c>
      <c r="D252" t="s">
        <v>1208</v>
      </c>
      <c r="E252" t="s">
        <v>1209</v>
      </c>
      <c r="F252" t="s">
        <v>1206</v>
      </c>
      <c r="G252" t="s">
        <v>11</v>
      </c>
      <c r="H252" s="1">
        <v>45002</v>
      </c>
      <c r="I252" t="s">
        <v>1210</v>
      </c>
      <c r="J252">
        <v>2256</v>
      </c>
    </row>
    <row r="253" spans="1:10" x14ac:dyDescent="0.2">
      <c r="A253">
        <v>251</v>
      </c>
      <c r="D253" t="s">
        <v>1211</v>
      </c>
      <c r="E253" t="s">
        <v>1212</v>
      </c>
      <c r="F253" t="s">
        <v>1206</v>
      </c>
      <c r="G253" t="s">
        <v>17</v>
      </c>
      <c r="H253" s="1">
        <v>45002</v>
      </c>
      <c r="I253" t="s">
        <v>1213</v>
      </c>
    </row>
    <row r="254" spans="1:10" x14ac:dyDescent="0.2">
      <c r="A254">
        <v>252</v>
      </c>
      <c r="B254">
        <v>94</v>
      </c>
      <c r="C254" t="s">
        <v>394</v>
      </c>
      <c r="D254" t="s">
        <v>1214</v>
      </c>
      <c r="E254" t="s">
        <v>1215</v>
      </c>
      <c r="F254" t="s">
        <v>1216</v>
      </c>
      <c r="G254" t="s">
        <v>11</v>
      </c>
      <c r="H254" s="1">
        <v>45002</v>
      </c>
      <c r="I254" t="s">
        <v>1217</v>
      </c>
      <c r="J254">
        <v>2012</v>
      </c>
    </row>
    <row r="255" spans="1:10" x14ac:dyDescent="0.2">
      <c r="A255">
        <v>253</v>
      </c>
      <c r="D255" t="s">
        <v>1218</v>
      </c>
      <c r="E255" t="s">
        <v>1219</v>
      </c>
      <c r="F255" t="s">
        <v>1216</v>
      </c>
      <c r="G255" t="s">
        <v>17</v>
      </c>
      <c r="H255" s="1">
        <v>45002</v>
      </c>
      <c r="I255" t="s">
        <v>1220</v>
      </c>
    </row>
    <row r="256" spans="1:10" x14ac:dyDescent="0.2">
      <c r="A256">
        <v>254</v>
      </c>
      <c r="B256">
        <v>95</v>
      </c>
      <c r="C256" t="s">
        <v>385</v>
      </c>
      <c r="D256" t="s">
        <v>1221</v>
      </c>
      <c r="E256" t="s">
        <v>1222</v>
      </c>
      <c r="F256" t="s">
        <v>1223</v>
      </c>
      <c r="G256" t="s">
        <v>11</v>
      </c>
      <c r="H256" s="1">
        <v>43447</v>
      </c>
      <c r="I256" t="s">
        <v>1224</v>
      </c>
      <c r="J256">
        <v>1347</v>
      </c>
    </row>
    <row r="257" spans="1:10" x14ac:dyDescent="0.2">
      <c r="A257">
        <v>255</v>
      </c>
      <c r="B257">
        <v>96</v>
      </c>
      <c r="C257" t="s">
        <v>385</v>
      </c>
      <c r="D257" t="s">
        <v>1225</v>
      </c>
      <c r="E257" t="s">
        <v>1226</v>
      </c>
      <c r="F257" t="s">
        <v>1227</v>
      </c>
      <c r="G257" t="s">
        <v>35</v>
      </c>
      <c r="H257" s="1">
        <v>45534</v>
      </c>
      <c r="J257">
        <v>7</v>
      </c>
    </row>
    <row r="258" spans="1:10" x14ac:dyDescent="0.2">
      <c r="A258">
        <v>256</v>
      </c>
      <c r="D258" t="s">
        <v>1228</v>
      </c>
      <c r="E258" t="s">
        <v>1229</v>
      </c>
      <c r="F258" t="s">
        <v>1227</v>
      </c>
      <c r="G258" t="s">
        <v>35</v>
      </c>
      <c r="H258" s="1">
        <v>45535</v>
      </c>
      <c r="I258" t="s">
        <v>1230</v>
      </c>
      <c r="J258">
        <v>8</v>
      </c>
    </row>
    <row r="259" spans="1:10" x14ac:dyDescent="0.2">
      <c r="A259">
        <v>257</v>
      </c>
      <c r="D259" t="s">
        <v>1231</v>
      </c>
      <c r="E259" t="s">
        <v>1232</v>
      </c>
      <c r="F259" t="s">
        <v>1227</v>
      </c>
      <c r="G259" t="s">
        <v>17</v>
      </c>
      <c r="H259" s="1">
        <v>45533</v>
      </c>
      <c r="I259" t="s">
        <v>1233</v>
      </c>
    </row>
    <row r="260" spans="1:10" x14ac:dyDescent="0.2">
      <c r="A260">
        <v>258</v>
      </c>
      <c r="D260" t="s">
        <v>1234</v>
      </c>
      <c r="E260" t="s">
        <v>1235</v>
      </c>
      <c r="F260" t="s">
        <v>1227</v>
      </c>
      <c r="G260" t="s">
        <v>17</v>
      </c>
      <c r="H260" s="1">
        <v>45534</v>
      </c>
      <c r="I260" t="s">
        <v>1236</v>
      </c>
    </row>
    <row r="261" spans="1:10" x14ac:dyDescent="0.2">
      <c r="A261">
        <v>259</v>
      </c>
      <c r="B261">
        <v>97</v>
      </c>
      <c r="C261" t="s">
        <v>385</v>
      </c>
      <c r="D261" t="s">
        <v>1237</v>
      </c>
      <c r="E261" t="s">
        <v>1238</v>
      </c>
      <c r="F261" t="s">
        <v>1239</v>
      </c>
      <c r="G261" t="s">
        <v>11</v>
      </c>
      <c r="H261" s="1">
        <v>41586</v>
      </c>
      <c r="I261" t="s">
        <v>1240</v>
      </c>
      <c r="J261">
        <v>1</v>
      </c>
    </row>
    <row r="262" spans="1:10" x14ac:dyDescent="0.2">
      <c r="A262">
        <v>260</v>
      </c>
      <c r="B262">
        <v>98</v>
      </c>
      <c r="C262" t="s">
        <v>390</v>
      </c>
      <c r="D262" t="s">
        <v>1241</v>
      </c>
      <c r="E262" t="s">
        <v>1242</v>
      </c>
      <c r="F262" t="s">
        <v>1243</v>
      </c>
      <c r="G262" t="s">
        <v>11</v>
      </c>
      <c r="H262" s="1">
        <v>45086</v>
      </c>
      <c r="I262" t="s">
        <v>1244</v>
      </c>
      <c r="J262">
        <v>4131</v>
      </c>
    </row>
    <row r="263" spans="1:10" x14ac:dyDescent="0.2">
      <c r="A263">
        <v>261</v>
      </c>
      <c r="B263">
        <v>99</v>
      </c>
      <c r="C263" t="s">
        <v>385</v>
      </c>
      <c r="D263" t="s">
        <v>1245</v>
      </c>
      <c r="E263" t="s">
        <v>1246</v>
      </c>
      <c r="F263" t="s">
        <v>1247</v>
      </c>
      <c r="G263" t="s">
        <v>11</v>
      </c>
      <c r="H263" s="1">
        <v>43439</v>
      </c>
      <c r="I263" t="s">
        <v>1248</v>
      </c>
      <c r="J263">
        <v>19832</v>
      </c>
    </row>
    <row r="264" spans="1:10" x14ac:dyDescent="0.2">
      <c r="A264">
        <v>262</v>
      </c>
      <c r="B264">
        <v>100</v>
      </c>
      <c r="C264" t="s">
        <v>390</v>
      </c>
      <c r="D264" t="s">
        <v>1249</v>
      </c>
      <c r="E264" t="s">
        <v>1250</v>
      </c>
      <c r="F264" t="s">
        <v>1251</v>
      </c>
      <c r="G264" t="s">
        <v>17</v>
      </c>
      <c r="H264" s="1">
        <v>45086</v>
      </c>
      <c r="I264" t="s">
        <v>1252</v>
      </c>
    </row>
    <row r="265" spans="1:10" x14ac:dyDescent="0.2">
      <c r="A265">
        <v>263</v>
      </c>
      <c r="B265">
        <v>101</v>
      </c>
      <c r="C265" t="s">
        <v>394</v>
      </c>
      <c r="D265" t="s">
        <v>1253</v>
      </c>
      <c r="E265" t="s">
        <v>1254</v>
      </c>
      <c r="F265" t="s">
        <v>1255</v>
      </c>
      <c r="G265" t="s">
        <v>11</v>
      </c>
      <c r="H265" s="1">
        <v>42625</v>
      </c>
      <c r="I265" t="s">
        <v>1256</v>
      </c>
      <c r="J265">
        <v>2246</v>
      </c>
    </row>
    <row r="266" spans="1:10" x14ac:dyDescent="0.2">
      <c r="A266">
        <v>264</v>
      </c>
      <c r="B266">
        <v>102</v>
      </c>
      <c r="C266" t="s">
        <v>394</v>
      </c>
      <c r="D266" t="s">
        <v>1257</v>
      </c>
      <c r="E266" t="s">
        <v>1258</v>
      </c>
      <c r="F266" t="s">
        <v>1259</v>
      </c>
      <c r="G266" t="s">
        <v>11</v>
      </c>
      <c r="H266" s="1">
        <v>44482</v>
      </c>
      <c r="I266" t="s">
        <v>1260</v>
      </c>
      <c r="J266">
        <v>163</v>
      </c>
    </row>
    <row r="267" spans="1:10" x14ac:dyDescent="0.2">
      <c r="A267">
        <v>265</v>
      </c>
      <c r="D267" t="s">
        <v>1261</v>
      </c>
      <c r="E267" t="s">
        <v>1262</v>
      </c>
      <c r="F267" t="s">
        <v>1259</v>
      </c>
      <c r="G267" t="s">
        <v>11</v>
      </c>
      <c r="H267" s="1">
        <v>44693</v>
      </c>
      <c r="I267" t="s">
        <v>1263</v>
      </c>
      <c r="J267">
        <v>173</v>
      </c>
    </row>
    <row r="268" spans="1:10" x14ac:dyDescent="0.2">
      <c r="A268">
        <v>266</v>
      </c>
      <c r="D268" t="s">
        <v>1264</v>
      </c>
      <c r="E268" t="s">
        <v>1265</v>
      </c>
      <c r="F268" t="s">
        <v>1259</v>
      </c>
      <c r="G268" t="s">
        <v>11</v>
      </c>
      <c r="H268" s="1">
        <v>41789</v>
      </c>
      <c r="I268" t="s">
        <v>1266</v>
      </c>
      <c r="J268">
        <v>6873</v>
      </c>
    </row>
    <row r="269" spans="1:10" x14ac:dyDescent="0.2">
      <c r="A269">
        <v>267</v>
      </c>
      <c r="B269">
        <v>103</v>
      </c>
      <c r="C269" t="s">
        <v>394</v>
      </c>
      <c r="D269" t="s">
        <v>1267</v>
      </c>
      <c r="E269" t="s">
        <v>1268</v>
      </c>
      <c r="F269" t="s">
        <v>1269</v>
      </c>
      <c r="G269" t="s">
        <v>11</v>
      </c>
      <c r="H269" s="1">
        <v>44329</v>
      </c>
      <c r="I269" t="s">
        <v>1270</v>
      </c>
      <c r="J269">
        <v>88</v>
      </c>
    </row>
    <row r="270" spans="1:10" x14ac:dyDescent="0.2">
      <c r="A270">
        <v>268</v>
      </c>
      <c r="D270" t="s">
        <v>1271</v>
      </c>
      <c r="E270" t="s">
        <v>1272</v>
      </c>
      <c r="F270" t="s">
        <v>1269</v>
      </c>
      <c r="G270" t="s">
        <v>11</v>
      </c>
      <c r="H270" s="1">
        <v>45413</v>
      </c>
      <c r="I270" t="s">
        <v>1273</v>
      </c>
      <c r="J270">
        <v>262</v>
      </c>
    </row>
    <row r="271" spans="1:10" x14ac:dyDescent="0.2">
      <c r="A271">
        <v>269</v>
      </c>
      <c r="D271" t="s">
        <v>1274</v>
      </c>
      <c r="E271" t="s">
        <v>1275</v>
      </c>
      <c r="F271" t="s">
        <v>1269</v>
      </c>
      <c r="G271" t="s">
        <v>11</v>
      </c>
      <c r="H271" s="1">
        <v>44329</v>
      </c>
      <c r="I271" t="s">
        <v>1276</v>
      </c>
      <c r="J271">
        <v>135</v>
      </c>
    </row>
    <row r="272" spans="1:10" x14ac:dyDescent="0.2">
      <c r="A272">
        <v>270</v>
      </c>
      <c r="D272" t="s">
        <v>1277</v>
      </c>
      <c r="E272" t="s">
        <v>1278</v>
      </c>
      <c r="F272" t="s">
        <v>1269</v>
      </c>
      <c r="G272" t="s">
        <v>11</v>
      </c>
      <c r="H272" s="1">
        <v>42481</v>
      </c>
      <c r="I272" t="s">
        <v>1279</v>
      </c>
      <c r="J272">
        <v>4281</v>
      </c>
    </row>
    <row r="273" spans="1:10" x14ac:dyDescent="0.2">
      <c r="A273">
        <v>271</v>
      </c>
      <c r="B273">
        <v>104</v>
      </c>
      <c r="C273" t="s">
        <v>385</v>
      </c>
      <c r="D273" t="s">
        <v>1280</v>
      </c>
      <c r="E273" t="s">
        <v>1281</v>
      </c>
      <c r="F273" t="s">
        <v>1282</v>
      </c>
      <c r="G273" t="s">
        <v>11</v>
      </c>
      <c r="H273" s="1">
        <v>45590</v>
      </c>
      <c r="I273" t="s">
        <v>1283</v>
      </c>
      <c r="J273">
        <v>86107</v>
      </c>
    </row>
    <row r="274" spans="1:10" x14ac:dyDescent="0.2">
      <c r="A274">
        <v>272</v>
      </c>
      <c r="B274">
        <v>105</v>
      </c>
      <c r="C274" t="s">
        <v>385</v>
      </c>
      <c r="D274" t="s">
        <v>1284</v>
      </c>
      <c r="E274" t="s">
        <v>1285</v>
      </c>
      <c r="F274" t="s">
        <v>1286</v>
      </c>
      <c r="G274" t="s">
        <v>11</v>
      </c>
      <c r="H274" s="1">
        <v>43439</v>
      </c>
      <c r="I274" t="s">
        <v>1287</v>
      </c>
      <c r="J274">
        <v>128401</v>
      </c>
    </row>
    <row r="275" spans="1:10" x14ac:dyDescent="0.2">
      <c r="A275">
        <v>273</v>
      </c>
      <c r="B275">
        <v>106</v>
      </c>
      <c r="C275" t="s">
        <v>385</v>
      </c>
      <c r="D275" t="s">
        <v>1288</v>
      </c>
      <c r="E275" t="s">
        <v>1289</v>
      </c>
      <c r="F275" t="s">
        <v>1290</v>
      </c>
      <c r="G275" t="s">
        <v>35</v>
      </c>
      <c r="H275" s="1">
        <v>43348</v>
      </c>
      <c r="J275">
        <v>6</v>
      </c>
    </row>
    <row r="276" spans="1:10" x14ac:dyDescent="0.2">
      <c r="A276">
        <v>274</v>
      </c>
      <c r="D276" t="s">
        <v>1291</v>
      </c>
      <c r="E276" t="s">
        <v>1292</v>
      </c>
      <c r="F276" t="s">
        <v>1290</v>
      </c>
      <c r="G276" t="s">
        <v>35</v>
      </c>
      <c r="H276" s="1">
        <v>45551</v>
      </c>
      <c r="J276">
        <v>6</v>
      </c>
    </row>
    <row r="277" spans="1:10" x14ac:dyDescent="0.2">
      <c r="A277">
        <v>275</v>
      </c>
      <c r="D277" t="s">
        <v>1293</v>
      </c>
      <c r="E277" t="s">
        <v>1294</v>
      </c>
      <c r="F277" t="s">
        <v>1290</v>
      </c>
      <c r="G277" t="s">
        <v>11</v>
      </c>
      <c r="H277" s="1">
        <v>41486</v>
      </c>
      <c r="I277" t="s">
        <v>1295</v>
      </c>
      <c r="J277">
        <v>14388</v>
      </c>
    </row>
    <row r="278" spans="1:10" x14ac:dyDescent="0.2">
      <c r="A278">
        <v>276</v>
      </c>
      <c r="D278" t="s">
        <v>1296</v>
      </c>
      <c r="E278" t="s">
        <v>1297</v>
      </c>
      <c r="F278" t="s">
        <v>1290</v>
      </c>
      <c r="G278" t="s">
        <v>35</v>
      </c>
      <c r="H278" s="1">
        <v>43676</v>
      </c>
      <c r="J278">
        <v>6</v>
      </c>
    </row>
    <row r="279" spans="1:10" x14ac:dyDescent="0.2">
      <c r="A279">
        <v>277</v>
      </c>
      <c r="B279">
        <v>107</v>
      </c>
      <c r="C279" t="s">
        <v>385</v>
      </c>
      <c r="D279" t="s">
        <v>1298</v>
      </c>
      <c r="E279" t="s">
        <v>1299</v>
      </c>
      <c r="F279" t="s">
        <v>1300</v>
      </c>
      <c r="G279" t="s">
        <v>11</v>
      </c>
      <c r="H279" s="1">
        <v>43447</v>
      </c>
      <c r="I279" t="s">
        <v>1301</v>
      </c>
      <c r="J279">
        <v>24923</v>
      </c>
    </row>
    <row r="280" spans="1:10" x14ac:dyDescent="0.2">
      <c r="A280">
        <v>278</v>
      </c>
      <c r="B280">
        <v>108</v>
      </c>
      <c r="C280" t="s">
        <v>390</v>
      </c>
      <c r="D280" t="s">
        <v>1302</v>
      </c>
      <c r="E280" t="s">
        <v>1303</v>
      </c>
      <c r="F280" t="s">
        <v>1304</v>
      </c>
      <c r="G280" t="s">
        <v>11</v>
      </c>
      <c r="H280" s="1">
        <v>43759</v>
      </c>
      <c r="I280" t="s">
        <v>1305</v>
      </c>
      <c r="J280">
        <v>877</v>
      </c>
    </row>
    <row r="281" spans="1:10" x14ac:dyDescent="0.2">
      <c r="A281">
        <v>279</v>
      </c>
      <c r="B281">
        <v>109</v>
      </c>
      <c r="C281" t="s">
        <v>390</v>
      </c>
      <c r="D281" t="s">
        <v>1306</v>
      </c>
      <c r="E281" t="s">
        <v>1307</v>
      </c>
      <c r="F281" t="s">
        <v>1308</v>
      </c>
      <c r="G281" t="s">
        <v>11</v>
      </c>
      <c r="H281" s="1">
        <v>43816</v>
      </c>
      <c r="I281" t="s">
        <v>1309</v>
      </c>
      <c r="J281">
        <v>5084</v>
      </c>
    </row>
    <row r="282" spans="1:10" x14ac:dyDescent="0.2">
      <c r="A282">
        <v>280</v>
      </c>
      <c r="B282">
        <v>110</v>
      </c>
      <c r="C282" t="s">
        <v>385</v>
      </c>
      <c r="D282" t="s">
        <v>1310</v>
      </c>
      <c r="E282" t="s">
        <v>1311</v>
      </c>
      <c r="F282" t="s">
        <v>1312</v>
      </c>
      <c r="G282" t="s">
        <v>11</v>
      </c>
      <c r="H282" s="1">
        <v>45210</v>
      </c>
      <c r="I282" t="s">
        <v>1313</v>
      </c>
      <c r="J282">
        <v>7179</v>
      </c>
    </row>
    <row r="283" spans="1:10" x14ac:dyDescent="0.2">
      <c r="A283">
        <v>281</v>
      </c>
      <c r="D283" t="s">
        <v>1314</v>
      </c>
      <c r="E283" t="s">
        <v>1315</v>
      </c>
      <c r="F283" t="s">
        <v>1312</v>
      </c>
      <c r="G283" t="s">
        <v>11</v>
      </c>
      <c r="H283" s="1">
        <v>45210</v>
      </c>
      <c r="I283" t="s">
        <v>1316</v>
      </c>
      <c r="J283">
        <v>12326</v>
      </c>
    </row>
    <row r="284" spans="1:10" x14ac:dyDescent="0.2">
      <c r="A284">
        <v>282</v>
      </c>
      <c r="D284" t="s">
        <v>1317</v>
      </c>
      <c r="E284" t="s">
        <v>1318</v>
      </c>
      <c r="F284" t="s">
        <v>1312</v>
      </c>
      <c r="G284" t="s">
        <v>11</v>
      </c>
      <c r="H284" s="1">
        <v>43439</v>
      </c>
      <c r="I284" t="s">
        <v>1319</v>
      </c>
      <c r="J284">
        <v>44726</v>
      </c>
    </row>
    <row r="285" spans="1:10" x14ac:dyDescent="0.2">
      <c r="A285">
        <v>283</v>
      </c>
      <c r="D285" t="s">
        <v>1320</v>
      </c>
      <c r="E285" t="s">
        <v>1321</v>
      </c>
      <c r="F285" t="s">
        <v>1322</v>
      </c>
      <c r="G285" t="s">
        <v>35</v>
      </c>
      <c r="H285" s="1">
        <v>44898</v>
      </c>
      <c r="I285" t="s">
        <v>1323</v>
      </c>
      <c r="J285">
        <v>320</v>
      </c>
    </row>
    <row r="286" spans="1:10" x14ac:dyDescent="0.2">
      <c r="A286">
        <v>284</v>
      </c>
      <c r="D286" t="s">
        <v>1324</v>
      </c>
      <c r="E286" t="s">
        <v>1325</v>
      </c>
      <c r="F286" t="s">
        <v>1322</v>
      </c>
      <c r="G286" t="s">
        <v>11</v>
      </c>
      <c r="H286" s="1">
        <v>45210</v>
      </c>
      <c r="I286" t="s">
        <v>1326</v>
      </c>
      <c r="J286">
        <v>4234</v>
      </c>
    </row>
    <row r="287" spans="1:10" x14ac:dyDescent="0.2">
      <c r="A287">
        <v>285</v>
      </c>
      <c r="D287" t="s">
        <v>1327</v>
      </c>
      <c r="E287" t="s">
        <v>1328</v>
      </c>
      <c r="F287" t="s">
        <v>1322</v>
      </c>
      <c r="G287" t="s">
        <v>11</v>
      </c>
      <c r="H287" s="1">
        <v>45210</v>
      </c>
      <c r="I287" t="s">
        <v>1329</v>
      </c>
      <c r="J287">
        <v>8128</v>
      </c>
    </row>
    <row r="288" spans="1:10" x14ac:dyDescent="0.2">
      <c r="A288">
        <v>286</v>
      </c>
      <c r="D288" t="s">
        <v>1330</v>
      </c>
      <c r="E288" t="s">
        <v>1331</v>
      </c>
      <c r="F288" t="s">
        <v>1322</v>
      </c>
      <c r="G288" t="s">
        <v>11</v>
      </c>
      <c r="H288" s="1">
        <v>42632</v>
      </c>
      <c r="I288" t="s">
        <v>1332</v>
      </c>
      <c r="J288">
        <v>23647</v>
      </c>
    </row>
    <row r="289" spans="1:10" x14ac:dyDescent="0.2">
      <c r="A289">
        <v>287</v>
      </c>
      <c r="D289" t="s">
        <v>1333</v>
      </c>
      <c r="E289" t="s">
        <v>1334</v>
      </c>
      <c r="F289" t="s">
        <v>1322</v>
      </c>
      <c r="G289" t="s">
        <v>11</v>
      </c>
      <c r="H289" s="1">
        <v>45210</v>
      </c>
      <c r="I289" t="s">
        <v>1335</v>
      </c>
      <c r="J289">
        <v>10900</v>
      </c>
    </row>
    <row r="290" spans="1:10" x14ac:dyDescent="0.2">
      <c r="A290">
        <v>288</v>
      </c>
      <c r="D290" t="s">
        <v>1336</v>
      </c>
      <c r="E290" t="s">
        <v>1337</v>
      </c>
      <c r="F290" t="s">
        <v>1322</v>
      </c>
      <c r="G290" t="s">
        <v>11</v>
      </c>
      <c r="H290" s="1">
        <v>44892</v>
      </c>
      <c r="I290" t="s">
        <v>1338</v>
      </c>
      <c r="J290">
        <v>9829</v>
      </c>
    </row>
    <row r="291" spans="1:10" x14ac:dyDescent="0.2">
      <c r="A291">
        <v>289</v>
      </c>
      <c r="D291" t="s">
        <v>1339</v>
      </c>
      <c r="E291" t="s">
        <v>1340</v>
      </c>
      <c r="F291" t="s">
        <v>1322</v>
      </c>
      <c r="G291" t="s">
        <v>11</v>
      </c>
      <c r="H291" s="1">
        <v>45210</v>
      </c>
      <c r="I291" t="s">
        <v>1341</v>
      </c>
      <c r="J291">
        <v>6714</v>
      </c>
    </row>
    <row r="292" spans="1:10" x14ac:dyDescent="0.2">
      <c r="A292">
        <v>290</v>
      </c>
      <c r="D292" t="s">
        <v>1342</v>
      </c>
      <c r="E292" t="s">
        <v>1343</v>
      </c>
      <c r="F292" t="s">
        <v>1344</v>
      </c>
      <c r="G292" t="s">
        <v>35</v>
      </c>
      <c r="H292" s="1">
        <v>44899</v>
      </c>
      <c r="I292" t="s">
        <v>1345</v>
      </c>
      <c r="J292">
        <v>1277</v>
      </c>
    </row>
    <row r="293" spans="1:10" x14ac:dyDescent="0.2">
      <c r="A293">
        <v>291</v>
      </c>
      <c r="D293" t="s">
        <v>1346</v>
      </c>
      <c r="E293" t="s">
        <v>1347</v>
      </c>
      <c r="F293" t="s">
        <v>1344</v>
      </c>
      <c r="G293" t="s">
        <v>11</v>
      </c>
      <c r="H293" s="1">
        <v>44892</v>
      </c>
      <c r="I293" t="s">
        <v>1348</v>
      </c>
      <c r="J293">
        <v>14228</v>
      </c>
    </row>
    <row r="294" spans="1:10" x14ac:dyDescent="0.2">
      <c r="A294">
        <v>292</v>
      </c>
      <c r="B294">
        <v>111</v>
      </c>
      <c r="C294" t="s">
        <v>394</v>
      </c>
      <c r="D294" t="s">
        <v>1349</v>
      </c>
      <c r="E294" t="s">
        <v>1350</v>
      </c>
      <c r="F294" t="s">
        <v>1351</v>
      </c>
      <c r="G294" t="s">
        <v>11</v>
      </c>
      <c r="H294" s="1">
        <v>45628</v>
      </c>
      <c r="I294" t="s">
        <v>1352</v>
      </c>
      <c r="J294">
        <v>18642</v>
      </c>
    </row>
    <row r="295" spans="1:10" x14ac:dyDescent="0.2">
      <c r="A295">
        <v>293</v>
      </c>
      <c r="B295">
        <v>112</v>
      </c>
      <c r="C295" t="s">
        <v>394</v>
      </c>
      <c r="D295" t="s">
        <v>1353</v>
      </c>
      <c r="E295" t="s">
        <v>1354</v>
      </c>
      <c r="F295" t="s">
        <v>1355</v>
      </c>
      <c r="G295" t="s">
        <v>11</v>
      </c>
      <c r="H295" s="1">
        <v>45628</v>
      </c>
      <c r="I295" t="s">
        <v>1356</v>
      </c>
      <c r="J295">
        <v>70665</v>
      </c>
    </row>
    <row r="296" spans="1:10" x14ac:dyDescent="0.2">
      <c r="A296">
        <v>294</v>
      </c>
      <c r="B296">
        <v>113</v>
      </c>
      <c r="C296" t="s">
        <v>394</v>
      </c>
      <c r="D296" t="s">
        <v>1357</v>
      </c>
      <c r="E296" t="s">
        <v>1358</v>
      </c>
      <c r="F296" t="s">
        <v>1359</v>
      </c>
      <c r="G296" t="s">
        <v>17</v>
      </c>
      <c r="H296" s="1">
        <v>44774</v>
      </c>
      <c r="I296" t="s">
        <v>1360</v>
      </c>
    </row>
    <row r="297" spans="1:10" x14ac:dyDescent="0.2">
      <c r="A297">
        <v>295</v>
      </c>
      <c r="B297">
        <v>114</v>
      </c>
      <c r="C297" t="s">
        <v>394</v>
      </c>
      <c r="D297" t="s">
        <v>1361</v>
      </c>
      <c r="E297" t="s">
        <v>1362</v>
      </c>
      <c r="F297" t="s">
        <v>1363</v>
      </c>
      <c r="G297" t="s">
        <v>11</v>
      </c>
      <c r="H297" s="1">
        <v>45440</v>
      </c>
      <c r="I297" t="s">
        <v>1364</v>
      </c>
      <c r="J297">
        <v>661</v>
      </c>
    </row>
    <row r="298" spans="1:10" x14ac:dyDescent="0.2">
      <c r="A298">
        <v>296</v>
      </c>
      <c r="D298" t="s">
        <v>1365</v>
      </c>
      <c r="E298" t="s">
        <v>1366</v>
      </c>
      <c r="F298" t="s">
        <v>1363</v>
      </c>
      <c r="G298" t="s">
        <v>11</v>
      </c>
      <c r="H298" s="1">
        <v>45628</v>
      </c>
      <c r="I298" t="s">
        <v>1367</v>
      </c>
      <c r="J298">
        <v>57668</v>
      </c>
    </row>
    <row r="299" spans="1:10" x14ac:dyDescent="0.2">
      <c r="A299">
        <v>297</v>
      </c>
      <c r="B299">
        <v>115</v>
      </c>
      <c r="C299" t="s">
        <v>394</v>
      </c>
      <c r="D299" t="s">
        <v>1368</v>
      </c>
      <c r="E299" t="s">
        <v>1369</v>
      </c>
      <c r="F299" t="s">
        <v>1370</v>
      </c>
      <c r="G299" t="s">
        <v>35</v>
      </c>
      <c r="H299" s="1">
        <v>44397</v>
      </c>
      <c r="J299">
        <v>9</v>
      </c>
    </row>
    <row r="300" spans="1:10" x14ac:dyDescent="0.2">
      <c r="A300">
        <v>298</v>
      </c>
      <c r="D300" t="s">
        <v>1371</v>
      </c>
      <c r="E300" t="s">
        <v>1372</v>
      </c>
      <c r="F300" t="s">
        <v>1370</v>
      </c>
      <c r="G300" t="s">
        <v>35</v>
      </c>
      <c r="H300" s="1">
        <v>45495</v>
      </c>
      <c r="I300" t="s">
        <v>1373</v>
      </c>
      <c r="J300">
        <v>404</v>
      </c>
    </row>
    <row r="301" spans="1:10" x14ac:dyDescent="0.2">
      <c r="A301">
        <v>299</v>
      </c>
      <c r="D301" t="s">
        <v>1374</v>
      </c>
      <c r="E301" t="s">
        <v>1375</v>
      </c>
      <c r="F301" t="s">
        <v>1370</v>
      </c>
      <c r="G301" t="s">
        <v>35</v>
      </c>
      <c r="H301" s="1">
        <v>45685</v>
      </c>
      <c r="I301" t="s">
        <v>1376</v>
      </c>
      <c r="J301">
        <v>194</v>
      </c>
    </row>
    <row r="302" spans="1:10" x14ac:dyDescent="0.2">
      <c r="A302">
        <v>300</v>
      </c>
      <c r="D302" t="s">
        <v>1377</v>
      </c>
      <c r="E302" t="s">
        <v>1378</v>
      </c>
      <c r="F302" t="s">
        <v>1370</v>
      </c>
      <c r="G302" t="s">
        <v>35</v>
      </c>
      <c r="H302" s="1">
        <v>45685</v>
      </c>
      <c r="I302" t="s">
        <v>1379</v>
      </c>
      <c r="J302">
        <v>111</v>
      </c>
    </row>
    <row r="303" spans="1:10" x14ac:dyDescent="0.2">
      <c r="A303">
        <v>301</v>
      </c>
      <c r="D303" t="s">
        <v>1380</v>
      </c>
      <c r="E303" t="s">
        <v>1381</v>
      </c>
      <c r="F303" t="s">
        <v>1370</v>
      </c>
      <c r="G303" t="s">
        <v>35</v>
      </c>
      <c r="H303" s="1">
        <v>45685</v>
      </c>
      <c r="I303" t="s">
        <v>1382</v>
      </c>
      <c r="J303">
        <v>88</v>
      </c>
    </row>
    <row r="304" spans="1:10" x14ac:dyDescent="0.2">
      <c r="A304">
        <v>302</v>
      </c>
      <c r="D304" t="s">
        <v>1383</v>
      </c>
      <c r="E304" t="s">
        <v>1384</v>
      </c>
      <c r="F304" t="s">
        <v>1370</v>
      </c>
      <c r="G304" t="s">
        <v>35</v>
      </c>
      <c r="H304" s="1">
        <v>45495</v>
      </c>
      <c r="I304" t="s">
        <v>1385</v>
      </c>
      <c r="J304">
        <v>1178</v>
      </c>
    </row>
    <row r="305" spans="1:10" x14ac:dyDescent="0.2">
      <c r="A305">
        <v>303</v>
      </c>
      <c r="D305" t="s">
        <v>1386</v>
      </c>
      <c r="E305" t="s">
        <v>1387</v>
      </c>
      <c r="F305" t="s">
        <v>1370</v>
      </c>
      <c r="G305" t="s">
        <v>11</v>
      </c>
      <c r="H305" s="1">
        <v>43770</v>
      </c>
      <c r="I305" t="s">
        <v>1388</v>
      </c>
      <c r="J305">
        <v>257</v>
      </c>
    </row>
    <row r="306" spans="1:10" x14ac:dyDescent="0.2">
      <c r="A306">
        <v>304</v>
      </c>
      <c r="D306" t="s">
        <v>1389</v>
      </c>
      <c r="E306" t="s">
        <v>1390</v>
      </c>
      <c r="F306" t="s">
        <v>1370</v>
      </c>
      <c r="G306" t="s">
        <v>11</v>
      </c>
      <c r="H306" s="1">
        <v>39539</v>
      </c>
      <c r="I306" t="s">
        <v>1391</v>
      </c>
      <c r="J306">
        <v>34708</v>
      </c>
    </row>
    <row r="307" spans="1:10" x14ac:dyDescent="0.2">
      <c r="A307">
        <v>305</v>
      </c>
      <c r="B307">
        <v>116</v>
      </c>
      <c r="C307" t="s">
        <v>394</v>
      </c>
      <c r="D307" t="s">
        <v>1392</v>
      </c>
      <c r="E307" t="s">
        <v>1393</v>
      </c>
      <c r="F307" t="s">
        <v>1394</v>
      </c>
      <c r="G307" t="s">
        <v>17</v>
      </c>
      <c r="H307" s="1">
        <v>45560</v>
      </c>
      <c r="I307" t="s">
        <v>1395</v>
      </c>
    </row>
    <row r="308" spans="1:10" x14ac:dyDescent="0.2">
      <c r="A308">
        <v>306</v>
      </c>
      <c r="D308" t="s">
        <v>1396</v>
      </c>
      <c r="E308" t="s">
        <v>1397</v>
      </c>
      <c r="F308" t="s">
        <v>1394</v>
      </c>
      <c r="G308" t="s">
        <v>11</v>
      </c>
      <c r="H308" s="1">
        <v>45628</v>
      </c>
      <c r="I308" t="s">
        <v>1398</v>
      </c>
      <c r="J308">
        <v>95680</v>
      </c>
    </row>
    <row r="309" spans="1:10" x14ac:dyDescent="0.2">
      <c r="A309">
        <v>307</v>
      </c>
      <c r="B309">
        <v>117</v>
      </c>
      <c r="C309" t="s">
        <v>394</v>
      </c>
      <c r="D309" t="s">
        <v>1399</v>
      </c>
      <c r="E309" t="s">
        <v>1400</v>
      </c>
      <c r="F309" t="s">
        <v>1401</v>
      </c>
      <c r="G309" t="s">
        <v>11</v>
      </c>
      <c r="H309" s="1">
        <v>45628</v>
      </c>
      <c r="I309" t="s">
        <v>1402</v>
      </c>
      <c r="J309">
        <v>41671</v>
      </c>
    </row>
    <row r="310" spans="1:10" x14ac:dyDescent="0.2">
      <c r="A310">
        <v>308</v>
      </c>
      <c r="B310">
        <v>118</v>
      </c>
      <c r="C310" t="s">
        <v>394</v>
      </c>
      <c r="D310" t="s">
        <v>1403</v>
      </c>
      <c r="E310" t="s">
        <v>1404</v>
      </c>
      <c r="F310" t="s">
        <v>1405</v>
      </c>
      <c r="G310" t="s">
        <v>11</v>
      </c>
      <c r="H310" s="1">
        <v>44697</v>
      </c>
      <c r="I310" t="s">
        <v>1406</v>
      </c>
      <c r="J310">
        <v>395</v>
      </c>
    </row>
    <row r="311" spans="1:10" x14ac:dyDescent="0.2">
      <c r="A311">
        <v>309</v>
      </c>
      <c r="D311" t="s">
        <v>1407</v>
      </c>
      <c r="E311" t="s">
        <v>1408</v>
      </c>
      <c r="F311" t="s">
        <v>1405</v>
      </c>
      <c r="G311" t="s">
        <v>17</v>
      </c>
      <c r="H311" s="1">
        <v>45611</v>
      </c>
      <c r="I311" t="s">
        <v>1409</v>
      </c>
    </row>
    <row r="312" spans="1:10" x14ac:dyDescent="0.2">
      <c r="A312">
        <v>310</v>
      </c>
      <c r="D312" t="s">
        <v>1410</v>
      </c>
      <c r="E312" t="s">
        <v>1411</v>
      </c>
      <c r="F312" t="s">
        <v>1405</v>
      </c>
      <c r="G312" t="s">
        <v>11</v>
      </c>
      <c r="H312" s="1">
        <v>44379</v>
      </c>
      <c r="I312" t="s">
        <v>1412</v>
      </c>
      <c r="J312">
        <v>395</v>
      </c>
    </row>
    <row r="313" spans="1:10" x14ac:dyDescent="0.2">
      <c r="A313">
        <v>311</v>
      </c>
      <c r="D313" t="s">
        <v>1413</v>
      </c>
      <c r="E313" t="s">
        <v>1414</v>
      </c>
      <c r="F313" t="s">
        <v>1405</v>
      </c>
      <c r="G313" t="s">
        <v>11</v>
      </c>
      <c r="H313" s="1">
        <v>44482</v>
      </c>
      <c r="I313" t="s">
        <v>1415</v>
      </c>
      <c r="J313">
        <v>705</v>
      </c>
    </row>
    <row r="314" spans="1:10" x14ac:dyDescent="0.2">
      <c r="A314">
        <v>312</v>
      </c>
      <c r="D314" t="s">
        <v>1416</v>
      </c>
      <c r="E314" t="s">
        <v>1417</v>
      </c>
      <c r="F314" t="s">
        <v>1405</v>
      </c>
      <c r="G314" t="s">
        <v>17</v>
      </c>
      <c r="H314" s="1">
        <v>45287</v>
      </c>
      <c r="I314" t="s">
        <v>1418</v>
      </c>
    </row>
    <row r="315" spans="1:10" x14ac:dyDescent="0.2">
      <c r="A315">
        <v>313</v>
      </c>
      <c r="B315">
        <v>119</v>
      </c>
      <c r="C315" t="s">
        <v>394</v>
      </c>
      <c r="D315" t="s">
        <v>1419</v>
      </c>
      <c r="E315" t="s">
        <v>1420</v>
      </c>
      <c r="F315" t="s">
        <v>1421</v>
      </c>
      <c r="G315" t="s">
        <v>11</v>
      </c>
      <c r="H315" s="1">
        <v>45611</v>
      </c>
      <c r="I315" t="s">
        <v>1422</v>
      </c>
      <c r="J315">
        <v>1409</v>
      </c>
    </row>
    <row r="316" spans="1:10" x14ac:dyDescent="0.2">
      <c r="A316">
        <v>314</v>
      </c>
      <c r="D316" t="s">
        <v>1423</v>
      </c>
      <c r="E316" t="s">
        <v>1424</v>
      </c>
      <c r="F316" t="s">
        <v>1421</v>
      </c>
      <c r="G316" t="s">
        <v>11</v>
      </c>
      <c r="H316" s="1">
        <v>45628</v>
      </c>
      <c r="I316" t="s">
        <v>1425</v>
      </c>
      <c r="J316">
        <v>98793</v>
      </c>
    </row>
    <row r="317" spans="1:10" x14ac:dyDescent="0.2">
      <c r="A317">
        <v>315</v>
      </c>
      <c r="B317">
        <v>120</v>
      </c>
      <c r="C317" t="s">
        <v>385</v>
      </c>
      <c r="D317" t="s">
        <v>1426</v>
      </c>
      <c r="E317" t="s">
        <v>1427</v>
      </c>
      <c r="F317" t="s">
        <v>1428</v>
      </c>
      <c r="G317" t="s">
        <v>35</v>
      </c>
      <c r="H317" s="1">
        <v>45424</v>
      </c>
      <c r="I317" t="s">
        <v>1429</v>
      </c>
      <c r="J317">
        <v>54</v>
      </c>
    </row>
    <row r="318" spans="1:10" x14ac:dyDescent="0.2">
      <c r="A318">
        <v>316</v>
      </c>
      <c r="D318" t="s">
        <v>1430</v>
      </c>
      <c r="E318" t="s">
        <v>1431</v>
      </c>
      <c r="F318" t="s">
        <v>1428</v>
      </c>
      <c r="G318" t="s">
        <v>11</v>
      </c>
      <c r="H318" s="1">
        <v>40777</v>
      </c>
      <c r="I318" t="s">
        <v>1432</v>
      </c>
      <c r="J318">
        <v>1240</v>
      </c>
    </row>
    <row r="319" spans="1:10" x14ac:dyDescent="0.2">
      <c r="A319">
        <v>317</v>
      </c>
      <c r="D319" t="s">
        <v>1433</v>
      </c>
      <c r="E319" t="s">
        <v>1434</v>
      </c>
      <c r="F319" t="s">
        <v>1428</v>
      </c>
      <c r="G319" t="s">
        <v>11</v>
      </c>
      <c r="H319" s="1">
        <v>45423</v>
      </c>
      <c r="I319" t="s">
        <v>1435</v>
      </c>
      <c r="J319">
        <v>112</v>
      </c>
    </row>
    <row r="320" spans="1:10" x14ac:dyDescent="0.2">
      <c r="A320">
        <v>318</v>
      </c>
      <c r="B320">
        <v>121</v>
      </c>
      <c r="C320" t="s">
        <v>385</v>
      </c>
      <c r="D320" t="s">
        <v>1436</v>
      </c>
      <c r="E320" t="s">
        <v>1437</v>
      </c>
      <c r="F320" t="s">
        <v>1438</v>
      </c>
      <c r="G320" t="s">
        <v>11</v>
      </c>
      <c r="H320" s="1">
        <v>44672</v>
      </c>
      <c r="I320" t="s">
        <v>1439</v>
      </c>
      <c r="J320">
        <v>1000</v>
      </c>
    </row>
    <row r="321" spans="1:10" x14ac:dyDescent="0.2">
      <c r="A321">
        <v>319</v>
      </c>
      <c r="B321">
        <v>122</v>
      </c>
      <c r="C321" t="s">
        <v>394</v>
      </c>
      <c r="D321" t="s">
        <v>1440</v>
      </c>
      <c r="E321" t="s">
        <v>1441</v>
      </c>
      <c r="F321" t="s">
        <v>1442</v>
      </c>
      <c r="G321" t="s">
        <v>17</v>
      </c>
      <c r="H321" s="1">
        <v>44194</v>
      </c>
      <c r="I321" t="s">
        <v>1443</v>
      </c>
    </row>
    <row r="322" spans="1:10" x14ac:dyDescent="0.2">
      <c r="A322">
        <v>320</v>
      </c>
      <c r="B322">
        <v>123</v>
      </c>
      <c r="C322" t="s">
        <v>394</v>
      </c>
      <c r="D322" t="s">
        <v>1444</v>
      </c>
      <c r="E322" t="s">
        <v>1445</v>
      </c>
      <c r="F322" t="s">
        <v>1446</v>
      </c>
      <c r="G322" t="s">
        <v>17</v>
      </c>
      <c r="H322" s="1">
        <v>44194</v>
      </c>
      <c r="I322" t="s">
        <v>1447</v>
      </c>
    </row>
    <row r="323" spans="1:10" x14ac:dyDescent="0.2">
      <c r="A323">
        <v>321</v>
      </c>
      <c r="B323">
        <v>124</v>
      </c>
      <c r="C323" t="s">
        <v>407</v>
      </c>
      <c r="D323" t="s">
        <v>1448</v>
      </c>
      <c r="E323" t="s">
        <v>1449</v>
      </c>
      <c r="F323" t="s">
        <v>1450</v>
      </c>
      <c r="G323" t="s">
        <v>11</v>
      </c>
      <c r="H323" s="1">
        <v>44104</v>
      </c>
      <c r="I323" t="s">
        <v>1451</v>
      </c>
      <c r="J323">
        <v>83332</v>
      </c>
    </row>
    <row r="324" spans="1:10" x14ac:dyDescent="0.2">
      <c r="A324">
        <v>322</v>
      </c>
      <c r="B324">
        <v>125</v>
      </c>
      <c r="C324" t="s">
        <v>407</v>
      </c>
      <c r="D324" t="s">
        <v>1452</v>
      </c>
      <c r="E324" t="s">
        <v>1453</v>
      </c>
      <c r="F324" t="s">
        <v>1454</v>
      </c>
      <c r="G324" t="s">
        <v>35</v>
      </c>
      <c r="H324" s="1">
        <v>45430</v>
      </c>
      <c r="I324" t="s">
        <v>1455</v>
      </c>
      <c r="J324">
        <v>375</v>
      </c>
    </row>
    <row r="325" spans="1:10" x14ac:dyDescent="0.2">
      <c r="A325">
        <v>323</v>
      </c>
      <c r="D325" t="s">
        <v>1456</v>
      </c>
      <c r="E325" t="s">
        <v>1457</v>
      </c>
      <c r="F325" t="s">
        <v>1454</v>
      </c>
      <c r="G325" t="s">
        <v>17</v>
      </c>
      <c r="H325" s="1">
        <v>45429</v>
      </c>
      <c r="I325" t="s">
        <v>1458</v>
      </c>
    </row>
    <row r="326" spans="1:10" x14ac:dyDescent="0.2">
      <c r="A326">
        <v>324</v>
      </c>
      <c r="B326">
        <v>126</v>
      </c>
      <c r="C326" t="s">
        <v>390</v>
      </c>
      <c r="D326" t="s">
        <v>1459</v>
      </c>
      <c r="E326" t="s">
        <v>1460</v>
      </c>
      <c r="F326" t="s">
        <v>1461</v>
      </c>
      <c r="G326" t="s">
        <v>11</v>
      </c>
      <c r="H326" s="1">
        <v>44104</v>
      </c>
      <c r="I326" t="s">
        <v>1462</v>
      </c>
      <c r="J326">
        <v>27523</v>
      </c>
    </row>
    <row r="327" spans="1:10" x14ac:dyDescent="0.2">
      <c r="A327">
        <v>325</v>
      </c>
      <c r="B327">
        <v>127</v>
      </c>
      <c r="C327" t="s">
        <v>390</v>
      </c>
      <c r="D327" t="s">
        <v>1463</v>
      </c>
      <c r="E327" t="s">
        <v>1464</v>
      </c>
      <c r="F327" t="s">
        <v>1465</v>
      </c>
      <c r="G327" t="s">
        <v>17</v>
      </c>
      <c r="H327" s="1">
        <v>45086</v>
      </c>
      <c r="I327" t="s">
        <v>1466</v>
      </c>
    </row>
    <row r="328" spans="1:10" x14ac:dyDescent="0.2">
      <c r="A328">
        <v>326</v>
      </c>
      <c r="B328">
        <v>128</v>
      </c>
      <c r="C328" t="s">
        <v>390</v>
      </c>
      <c r="D328" t="s">
        <v>1467</v>
      </c>
      <c r="E328" t="s">
        <v>1468</v>
      </c>
      <c r="F328" t="s">
        <v>1469</v>
      </c>
      <c r="G328" t="s">
        <v>35</v>
      </c>
      <c r="H328" s="1">
        <v>45424</v>
      </c>
      <c r="I328" t="s">
        <v>1470</v>
      </c>
      <c r="J328">
        <v>522</v>
      </c>
    </row>
    <row r="329" spans="1:10" x14ac:dyDescent="0.2">
      <c r="A329">
        <v>327</v>
      </c>
      <c r="D329" t="s">
        <v>1471</v>
      </c>
      <c r="E329" t="s">
        <v>1472</v>
      </c>
      <c r="F329" t="s">
        <v>1469</v>
      </c>
      <c r="G329" t="s">
        <v>11</v>
      </c>
      <c r="H329" s="1">
        <v>45423</v>
      </c>
      <c r="I329" t="s">
        <v>1473</v>
      </c>
      <c r="J329">
        <v>86</v>
      </c>
    </row>
    <row r="330" spans="1:10" x14ac:dyDescent="0.2">
      <c r="A330">
        <v>328</v>
      </c>
      <c r="B330">
        <v>129</v>
      </c>
      <c r="C330" t="s">
        <v>385</v>
      </c>
      <c r="D330" t="s">
        <v>1474</v>
      </c>
      <c r="E330" t="s">
        <v>1475</v>
      </c>
      <c r="F330" t="s">
        <v>1476</v>
      </c>
      <c r="G330" t="s">
        <v>11</v>
      </c>
      <c r="H330" s="1">
        <v>44004</v>
      </c>
      <c r="I330" t="s">
        <v>1477</v>
      </c>
      <c r="J330">
        <v>1026</v>
      </c>
    </row>
    <row r="331" spans="1:10" x14ac:dyDescent="0.2">
      <c r="A331">
        <v>329</v>
      </c>
      <c r="B331">
        <v>130</v>
      </c>
      <c r="C331" t="s">
        <v>385</v>
      </c>
      <c r="D331" t="s">
        <v>1478</v>
      </c>
      <c r="E331" t="s">
        <v>1479</v>
      </c>
      <c r="F331" t="s">
        <v>1480</v>
      </c>
      <c r="G331" t="s">
        <v>35</v>
      </c>
      <c r="H331" s="1">
        <v>45147</v>
      </c>
      <c r="J331">
        <v>6</v>
      </c>
    </row>
    <row r="332" spans="1:10" x14ac:dyDescent="0.2">
      <c r="A332">
        <v>330</v>
      </c>
      <c r="D332" t="s">
        <v>1481</v>
      </c>
      <c r="E332" t="s">
        <v>1482</v>
      </c>
      <c r="F332" t="s">
        <v>1480</v>
      </c>
      <c r="G332" t="s">
        <v>11</v>
      </c>
      <c r="H332" s="1">
        <v>44004</v>
      </c>
      <c r="I332" t="s">
        <v>1483</v>
      </c>
      <c r="J332">
        <v>839</v>
      </c>
    </row>
    <row r="333" spans="1:10" x14ac:dyDescent="0.2">
      <c r="A333">
        <v>331</v>
      </c>
      <c r="D333" t="s">
        <v>1484</v>
      </c>
      <c r="E333" t="s">
        <v>1485</v>
      </c>
      <c r="F333" t="s">
        <v>1480</v>
      </c>
      <c r="G333" t="s">
        <v>11</v>
      </c>
      <c r="H333" s="1">
        <v>43439</v>
      </c>
      <c r="I333" t="s">
        <v>1486</v>
      </c>
      <c r="J333">
        <v>3165</v>
      </c>
    </row>
    <row r="334" spans="1:10" x14ac:dyDescent="0.2">
      <c r="A334">
        <v>332</v>
      </c>
      <c r="B334">
        <v>131</v>
      </c>
      <c r="C334" t="s">
        <v>385</v>
      </c>
      <c r="D334" t="s">
        <v>1487</v>
      </c>
      <c r="E334" t="s">
        <v>1488</v>
      </c>
      <c r="F334" t="s">
        <v>1489</v>
      </c>
      <c r="G334" t="s">
        <v>11</v>
      </c>
      <c r="H334" s="1">
        <v>41096</v>
      </c>
      <c r="I334" t="s">
        <v>1490</v>
      </c>
      <c r="J334">
        <v>5764</v>
      </c>
    </row>
    <row r="335" spans="1:10" x14ac:dyDescent="0.2">
      <c r="A335">
        <v>333</v>
      </c>
      <c r="D335" t="s">
        <v>1491</v>
      </c>
      <c r="E335" t="s">
        <v>1488</v>
      </c>
      <c r="F335" t="s">
        <v>1489</v>
      </c>
      <c r="G335" t="s">
        <v>11</v>
      </c>
      <c r="H335" s="1">
        <v>41096</v>
      </c>
      <c r="I335" t="s">
        <v>1490</v>
      </c>
      <c r="J335">
        <v>5764</v>
      </c>
    </row>
    <row r="336" spans="1:10" x14ac:dyDescent="0.2">
      <c r="A336">
        <v>334</v>
      </c>
      <c r="D336" t="s">
        <v>1492</v>
      </c>
      <c r="E336" t="s">
        <v>1493</v>
      </c>
      <c r="F336" t="s">
        <v>1489</v>
      </c>
      <c r="G336" t="s">
        <v>747</v>
      </c>
      <c r="H336" s="1">
        <v>45425</v>
      </c>
      <c r="J336">
        <v>6</v>
      </c>
    </row>
    <row r="337" spans="1:10" x14ac:dyDescent="0.2">
      <c r="A337">
        <v>335</v>
      </c>
      <c r="D337" t="s">
        <v>1494</v>
      </c>
      <c r="E337" t="s">
        <v>1495</v>
      </c>
      <c r="F337" t="s">
        <v>1489</v>
      </c>
      <c r="G337" t="s">
        <v>17</v>
      </c>
      <c r="H337" s="1">
        <v>41845</v>
      </c>
      <c r="I337" t="s">
        <v>1496</v>
      </c>
    </row>
    <row r="338" spans="1:10" x14ac:dyDescent="0.2">
      <c r="A338">
        <v>336</v>
      </c>
      <c r="B338">
        <v>132</v>
      </c>
      <c r="C338" t="s">
        <v>385</v>
      </c>
      <c r="D338" t="s">
        <v>1497</v>
      </c>
      <c r="E338" t="s">
        <v>1498</v>
      </c>
      <c r="F338" t="s">
        <v>1499</v>
      </c>
      <c r="G338" t="s">
        <v>11</v>
      </c>
      <c r="H338" s="1">
        <v>44004</v>
      </c>
      <c r="I338" t="s">
        <v>1500</v>
      </c>
      <c r="J338">
        <v>13165</v>
      </c>
    </row>
    <row r="339" spans="1:10" x14ac:dyDescent="0.2">
      <c r="A339">
        <v>337</v>
      </c>
      <c r="B339">
        <v>133</v>
      </c>
      <c r="C339" t="s">
        <v>385</v>
      </c>
      <c r="D339" t="s">
        <v>1501</v>
      </c>
      <c r="E339" t="s">
        <v>1502</v>
      </c>
      <c r="F339" t="s">
        <v>1503</v>
      </c>
      <c r="G339" t="s">
        <v>11</v>
      </c>
      <c r="H339" s="1">
        <v>45035</v>
      </c>
      <c r="I339" t="s">
        <v>1504</v>
      </c>
      <c r="J339">
        <v>4555</v>
      </c>
    </row>
    <row r="340" spans="1:10" x14ac:dyDescent="0.2">
      <c r="A340">
        <v>338</v>
      </c>
      <c r="D340" t="s">
        <v>1505</v>
      </c>
      <c r="E340" t="s">
        <v>1506</v>
      </c>
      <c r="F340" t="s">
        <v>1503</v>
      </c>
      <c r="G340" t="s">
        <v>11</v>
      </c>
      <c r="H340" s="1">
        <v>45597</v>
      </c>
      <c r="I340" t="s">
        <v>1507</v>
      </c>
      <c r="J340">
        <v>4772</v>
      </c>
    </row>
    <row r="341" spans="1:10" x14ac:dyDescent="0.2">
      <c r="A341">
        <v>339</v>
      </c>
      <c r="B341">
        <v>134</v>
      </c>
      <c r="C341" t="s">
        <v>385</v>
      </c>
      <c r="D341" t="s">
        <v>1508</v>
      </c>
      <c r="E341" t="s">
        <v>1509</v>
      </c>
      <c r="F341" t="s">
        <v>1510</v>
      </c>
      <c r="G341" t="s">
        <v>11</v>
      </c>
      <c r="H341" s="1">
        <v>45359</v>
      </c>
      <c r="I341" t="s">
        <v>1511</v>
      </c>
      <c r="J341">
        <v>580</v>
      </c>
    </row>
    <row r="342" spans="1:10" x14ac:dyDescent="0.2">
      <c r="A342">
        <v>340</v>
      </c>
      <c r="D342" t="s">
        <v>1512</v>
      </c>
      <c r="E342" t="s">
        <v>1513</v>
      </c>
      <c r="F342" t="s">
        <v>1510</v>
      </c>
      <c r="G342" t="s">
        <v>11</v>
      </c>
      <c r="H342" s="1">
        <v>44960</v>
      </c>
      <c r="I342" t="s">
        <v>1514</v>
      </c>
      <c r="J342">
        <v>6191</v>
      </c>
    </row>
    <row r="343" spans="1:10" x14ac:dyDescent="0.2">
      <c r="A343">
        <v>341</v>
      </c>
      <c r="D343" t="s">
        <v>1515</v>
      </c>
      <c r="E343" t="s">
        <v>1516</v>
      </c>
      <c r="F343" t="s">
        <v>1510</v>
      </c>
      <c r="G343" t="s">
        <v>11</v>
      </c>
      <c r="H343" s="1">
        <v>45183</v>
      </c>
      <c r="I343" t="s">
        <v>1517</v>
      </c>
      <c r="J343">
        <v>6196</v>
      </c>
    </row>
    <row r="344" spans="1:10" x14ac:dyDescent="0.2">
      <c r="A344">
        <v>342</v>
      </c>
      <c r="B344">
        <v>135</v>
      </c>
      <c r="C344" t="s">
        <v>385</v>
      </c>
      <c r="D344" t="s">
        <v>1518</v>
      </c>
      <c r="E344" t="s">
        <v>1519</v>
      </c>
      <c r="F344" t="s">
        <v>1520</v>
      </c>
      <c r="G344" t="s">
        <v>11</v>
      </c>
      <c r="H344" s="1">
        <v>44950</v>
      </c>
      <c r="I344" t="s">
        <v>1521</v>
      </c>
      <c r="J344">
        <v>7141</v>
      </c>
    </row>
    <row r="345" spans="1:10" x14ac:dyDescent="0.2">
      <c r="A345">
        <v>343</v>
      </c>
      <c r="D345" t="s">
        <v>1522</v>
      </c>
      <c r="E345" t="s">
        <v>1523</v>
      </c>
      <c r="F345" t="s">
        <v>1520</v>
      </c>
      <c r="G345" t="s">
        <v>11</v>
      </c>
      <c r="H345" s="1">
        <v>44906</v>
      </c>
      <c r="I345" t="s">
        <v>1524</v>
      </c>
      <c r="J345">
        <v>14513</v>
      </c>
    </row>
    <row r="346" spans="1:10" x14ac:dyDescent="0.2">
      <c r="A346">
        <v>344</v>
      </c>
      <c r="B346">
        <v>136</v>
      </c>
      <c r="C346" t="s">
        <v>394</v>
      </c>
      <c r="D346" t="s">
        <v>1525</v>
      </c>
      <c r="E346" t="s">
        <v>1526</v>
      </c>
      <c r="F346" t="s">
        <v>1527</v>
      </c>
      <c r="G346" t="s">
        <v>11</v>
      </c>
      <c r="H346" s="1">
        <v>45317</v>
      </c>
      <c r="I346" t="s">
        <v>1528</v>
      </c>
      <c r="J346">
        <v>475</v>
      </c>
    </row>
    <row r="347" spans="1:10" x14ac:dyDescent="0.2">
      <c r="A347">
        <v>345</v>
      </c>
      <c r="D347" t="s">
        <v>1529</v>
      </c>
      <c r="E347" t="s">
        <v>1530</v>
      </c>
      <c r="F347" t="s">
        <v>1527</v>
      </c>
      <c r="G347" t="s">
        <v>11</v>
      </c>
      <c r="H347" s="1">
        <v>45317</v>
      </c>
      <c r="I347" t="s">
        <v>1531</v>
      </c>
      <c r="J347">
        <v>548</v>
      </c>
    </row>
    <row r="348" spans="1:10" x14ac:dyDescent="0.2">
      <c r="A348">
        <v>346</v>
      </c>
      <c r="D348" t="s">
        <v>1532</v>
      </c>
      <c r="E348" t="s">
        <v>1533</v>
      </c>
      <c r="F348" t="s">
        <v>1527</v>
      </c>
      <c r="G348" t="s">
        <v>17</v>
      </c>
      <c r="H348" s="1">
        <v>44279</v>
      </c>
      <c r="I348" t="s">
        <v>1534</v>
      </c>
    </row>
    <row r="349" spans="1:10" x14ac:dyDescent="0.2">
      <c r="A349">
        <v>347</v>
      </c>
      <c r="D349" t="s">
        <v>1535</v>
      </c>
      <c r="E349" t="s">
        <v>1536</v>
      </c>
      <c r="F349" t="s">
        <v>1527</v>
      </c>
      <c r="G349" t="s">
        <v>17</v>
      </c>
      <c r="H349" s="1">
        <v>43238</v>
      </c>
      <c r="I349" t="s">
        <v>1537</v>
      </c>
    </row>
    <row r="350" spans="1:10" x14ac:dyDescent="0.2">
      <c r="A350">
        <v>348</v>
      </c>
      <c r="D350" t="s">
        <v>1538</v>
      </c>
      <c r="E350" t="s">
        <v>1539</v>
      </c>
      <c r="F350" t="s">
        <v>1527</v>
      </c>
      <c r="G350" t="s">
        <v>11</v>
      </c>
      <c r="H350" s="1">
        <v>42854</v>
      </c>
      <c r="I350" t="s">
        <v>1540</v>
      </c>
      <c r="J350">
        <v>26196</v>
      </c>
    </row>
    <row r="351" spans="1:10" x14ac:dyDescent="0.2">
      <c r="A351">
        <v>349</v>
      </c>
      <c r="D351" t="s">
        <v>1541</v>
      </c>
      <c r="E351" t="s">
        <v>1542</v>
      </c>
      <c r="F351" t="s">
        <v>1527</v>
      </c>
      <c r="G351" t="s">
        <v>11</v>
      </c>
      <c r="H351" s="1">
        <v>43402</v>
      </c>
      <c r="I351" t="s">
        <v>1543</v>
      </c>
      <c r="J351">
        <v>46436</v>
      </c>
    </row>
    <row r="352" spans="1:10" x14ac:dyDescent="0.2">
      <c r="A352">
        <v>350</v>
      </c>
      <c r="B352">
        <v>137</v>
      </c>
      <c r="C352" t="s">
        <v>394</v>
      </c>
      <c r="D352" t="s">
        <v>1544</v>
      </c>
      <c r="E352" t="s">
        <v>1545</v>
      </c>
      <c r="F352" t="s">
        <v>1546</v>
      </c>
      <c r="G352" t="s">
        <v>17</v>
      </c>
      <c r="H352" s="1">
        <v>44137</v>
      </c>
      <c r="I352" t="s">
        <v>1547</v>
      </c>
    </row>
    <row r="353" spans="1:10" x14ac:dyDescent="0.2">
      <c r="A353">
        <v>351</v>
      </c>
      <c r="D353" t="s">
        <v>1548</v>
      </c>
      <c r="E353" t="s">
        <v>1549</v>
      </c>
      <c r="F353" t="s">
        <v>1546</v>
      </c>
      <c r="G353" t="s">
        <v>17</v>
      </c>
      <c r="H353" s="1">
        <v>44137</v>
      </c>
      <c r="I353" t="s">
        <v>1550</v>
      </c>
    </row>
    <row r="354" spans="1:10" x14ac:dyDescent="0.2">
      <c r="A354">
        <v>352</v>
      </c>
      <c r="D354" t="s">
        <v>1551</v>
      </c>
      <c r="E354" t="s">
        <v>1552</v>
      </c>
      <c r="F354" t="s">
        <v>1546</v>
      </c>
      <c r="G354" t="s">
        <v>17</v>
      </c>
      <c r="H354" s="1">
        <v>44137</v>
      </c>
      <c r="I354" t="s">
        <v>1553</v>
      </c>
    </row>
    <row r="355" spans="1:10" x14ac:dyDescent="0.2">
      <c r="A355">
        <v>353</v>
      </c>
      <c r="B355">
        <v>138</v>
      </c>
      <c r="C355" t="s">
        <v>394</v>
      </c>
      <c r="D355" t="s">
        <v>1554</v>
      </c>
      <c r="E355" t="s">
        <v>1555</v>
      </c>
      <c r="F355" t="s">
        <v>1556</v>
      </c>
      <c r="G355" t="s">
        <v>17</v>
      </c>
      <c r="H355" s="1">
        <v>45391</v>
      </c>
      <c r="I355" t="s">
        <v>1557</v>
      </c>
    </row>
    <row r="356" spans="1:10" x14ac:dyDescent="0.2">
      <c r="A356">
        <v>354</v>
      </c>
      <c r="D356" t="s">
        <v>1558</v>
      </c>
      <c r="E356" t="s">
        <v>1559</v>
      </c>
      <c r="F356" t="s">
        <v>1556</v>
      </c>
      <c r="G356" t="s">
        <v>11</v>
      </c>
      <c r="H356" s="1">
        <v>43993</v>
      </c>
      <c r="I356" t="s">
        <v>1560</v>
      </c>
      <c r="J356">
        <v>4437</v>
      </c>
    </row>
    <row r="357" spans="1:10" x14ac:dyDescent="0.2">
      <c r="A357">
        <v>355</v>
      </c>
      <c r="D357" t="s">
        <v>1561</v>
      </c>
      <c r="E357" t="s">
        <v>1562</v>
      </c>
      <c r="F357" t="s">
        <v>1556</v>
      </c>
      <c r="G357" t="s">
        <v>11</v>
      </c>
      <c r="H357" s="1">
        <v>44063</v>
      </c>
      <c r="I357" t="s">
        <v>1563</v>
      </c>
      <c r="J357">
        <v>4437</v>
      </c>
    </row>
    <row r="358" spans="1:10" x14ac:dyDescent="0.2">
      <c r="A358">
        <v>356</v>
      </c>
      <c r="D358" t="s">
        <v>1564</v>
      </c>
      <c r="E358" t="s">
        <v>1565</v>
      </c>
      <c r="F358" t="s">
        <v>1556</v>
      </c>
      <c r="G358" t="s">
        <v>11</v>
      </c>
      <c r="H358" s="1">
        <v>43402</v>
      </c>
      <c r="I358" t="s">
        <v>1566</v>
      </c>
      <c r="J358">
        <v>42008</v>
      </c>
    </row>
    <row r="359" spans="1:10" x14ac:dyDescent="0.2">
      <c r="A359">
        <v>357</v>
      </c>
      <c r="B359">
        <v>139</v>
      </c>
      <c r="C359" t="s">
        <v>394</v>
      </c>
      <c r="D359" t="s">
        <v>1567</v>
      </c>
      <c r="E359" t="s">
        <v>1568</v>
      </c>
      <c r="F359" t="s">
        <v>1569</v>
      </c>
      <c r="G359" t="s">
        <v>17</v>
      </c>
      <c r="H359" s="1">
        <v>44363</v>
      </c>
      <c r="I359" t="s">
        <v>1570</v>
      </c>
    </row>
    <row r="360" spans="1:10" x14ac:dyDescent="0.2">
      <c r="A360">
        <v>358</v>
      </c>
      <c r="B360">
        <v>140</v>
      </c>
      <c r="C360" t="s">
        <v>394</v>
      </c>
      <c r="D360" t="s">
        <v>1571</v>
      </c>
      <c r="E360" t="s">
        <v>1572</v>
      </c>
      <c r="F360" t="s">
        <v>1573</v>
      </c>
      <c r="G360" t="s">
        <v>11</v>
      </c>
      <c r="H360" s="1">
        <v>43402</v>
      </c>
      <c r="I360" t="s">
        <v>1574</v>
      </c>
      <c r="J360">
        <v>8887</v>
      </c>
    </row>
    <row r="361" spans="1:10" x14ac:dyDescent="0.2">
      <c r="A361">
        <v>359</v>
      </c>
      <c r="D361" t="s">
        <v>1575</v>
      </c>
      <c r="E361" t="s">
        <v>1576</v>
      </c>
      <c r="F361" t="s">
        <v>1573</v>
      </c>
      <c r="G361" t="s">
        <v>11</v>
      </c>
      <c r="H361" s="1">
        <v>41803</v>
      </c>
      <c r="I361" t="s">
        <v>1577</v>
      </c>
      <c r="J361">
        <v>58696</v>
      </c>
    </row>
    <row r="362" spans="1:10" x14ac:dyDescent="0.2">
      <c r="A362">
        <v>360</v>
      </c>
      <c r="B362">
        <v>141</v>
      </c>
      <c r="C362" t="s">
        <v>394</v>
      </c>
      <c r="D362" t="s">
        <v>1578</v>
      </c>
      <c r="E362" t="s">
        <v>1579</v>
      </c>
      <c r="F362" t="s">
        <v>1580</v>
      </c>
      <c r="G362" t="s">
        <v>11</v>
      </c>
      <c r="H362" s="1">
        <v>45317</v>
      </c>
      <c r="I362" t="s">
        <v>1581</v>
      </c>
      <c r="J362">
        <v>18</v>
      </c>
    </row>
    <row r="363" spans="1:10" x14ac:dyDescent="0.2">
      <c r="A363">
        <v>361</v>
      </c>
      <c r="D363" t="s">
        <v>1582</v>
      </c>
      <c r="E363" t="s">
        <v>1583</v>
      </c>
      <c r="F363" t="s">
        <v>1580</v>
      </c>
      <c r="G363" t="s">
        <v>11</v>
      </c>
      <c r="H363" s="1">
        <v>45317</v>
      </c>
      <c r="I363" t="s">
        <v>1584</v>
      </c>
      <c r="J363">
        <v>28</v>
      </c>
    </row>
    <row r="364" spans="1:10" x14ac:dyDescent="0.2">
      <c r="A364">
        <v>362</v>
      </c>
      <c r="D364" t="s">
        <v>1585</v>
      </c>
      <c r="E364" t="s">
        <v>1586</v>
      </c>
      <c r="F364" t="s">
        <v>1580</v>
      </c>
      <c r="G364" t="s">
        <v>11</v>
      </c>
      <c r="H364" s="1">
        <v>44102</v>
      </c>
      <c r="I364" t="s">
        <v>1587</v>
      </c>
      <c r="J364">
        <v>283</v>
      </c>
    </row>
    <row r="365" spans="1:10" x14ac:dyDescent="0.2">
      <c r="A365">
        <v>363</v>
      </c>
      <c r="D365" t="s">
        <v>1588</v>
      </c>
      <c r="E365" t="s">
        <v>1589</v>
      </c>
      <c r="F365" t="s">
        <v>1580</v>
      </c>
      <c r="G365" t="s">
        <v>11</v>
      </c>
      <c r="H365" s="1">
        <v>44806</v>
      </c>
      <c r="I365" t="s">
        <v>1590</v>
      </c>
      <c r="J365">
        <v>513</v>
      </c>
    </row>
    <row r="366" spans="1:10" x14ac:dyDescent="0.2">
      <c r="A366">
        <v>364</v>
      </c>
      <c r="D366" t="s">
        <v>1591</v>
      </c>
      <c r="E366" t="s">
        <v>1592</v>
      </c>
      <c r="F366" t="s">
        <v>1580</v>
      </c>
      <c r="G366" t="s">
        <v>17</v>
      </c>
      <c r="H366" s="1">
        <v>45671</v>
      </c>
      <c r="I366" t="s">
        <v>1593</v>
      </c>
    </row>
    <row r="367" spans="1:10" x14ac:dyDescent="0.2">
      <c r="A367">
        <v>365</v>
      </c>
      <c r="B367">
        <v>142</v>
      </c>
      <c r="C367" t="s">
        <v>394</v>
      </c>
      <c r="D367" t="s">
        <v>1594</v>
      </c>
      <c r="E367" t="s">
        <v>1595</v>
      </c>
      <c r="F367" t="s">
        <v>1596</v>
      </c>
      <c r="G367" t="s">
        <v>17</v>
      </c>
      <c r="H367" s="1">
        <v>39720</v>
      </c>
      <c r="I367" t="s">
        <v>1597</v>
      </c>
    </row>
    <row r="368" spans="1:10" x14ac:dyDescent="0.2">
      <c r="A368">
        <v>366</v>
      </c>
      <c r="B368">
        <v>143</v>
      </c>
      <c r="C368" t="s">
        <v>394</v>
      </c>
      <c r="D368" t="s">
        <v>1598</v>
      </c>
      <c r="E368" t="s">
        <v>1599</v>
      </c>
      <c r="F368" t="s">
        <v>1600</v>
      </c>
      <c r="G368" t="s">
        <v>11</v>
      </c>
      <c r="H368" s="1">
        <v>45317</v>
      </c>
      <c r="I368" t="s">
        <v>1601</v>
      </c>
      <c r="J368">
        <v>77</v>
      </c>
    </row>
    <row r="369" spans="1:10" x14ac:dyDescent="0.2">
      <c r="A369">
        <v>367</v>
      </c>
      <c r="D369" t="s">
        <v>1602</v>
      </c>
      <c r="E369" t="s">
        <v>1603</v>
      </c>
      <c r="F369" t="s">
        <v>1600</v>
      </c>
      <c r="G369" t="s">
        <v>11</v>
      </c>
      <c r="H369" s="1">
        <v>45317</v>
      </c>
      <c r="I369" t="s">
        <v>1604</v>
      </c>
      <c r="J369">
        <v>129</v>
      </c>
    </row>
    <row r="370" spans="1:10" x14ac:dyDescent="0.2">
      <c r="A370">
        <v>368</v>
      </c>
      <c r="D370" t="s">
        <v>1605</v>
      </c>
      <c r="E370" t="s">
        <v>1606</v>
      </c>
      <c r="F370" t="s">
        <v>1600</v>
      </c>
      <c r="G370" t="s">
        <v>17</v>
      </c>
      <c r="H370" s="1">
        <v>44036</v>
      </c>
      <c r="I370" t="s">
        <v>1607</v>
      </c>
    </row>
    <row r="371" spans="1:10" x14ac:dyDescent="0.2">
      <c r="A371">
        <v>369</v>
      </c>
      <c r="D371" t="s">
        <v>1608</v>
      </c>
      <c r="E371" t="s">
        <v>1609</v>
      </c>
      <c r="F371" t="s">
        <v>1600</v>
      </c>
      <c r="G371" t="s">
        <v>11</v>
      </c>
      <c r="H371" s="1">
        <v>42860</v>
      </c>
      <c r="I371" t="s">
        <v>1610</v>
      </c>
      <c r="J371">
        <v>12091</v>
      </c>
    </row>
    <row r="372" spans="1:10" x14ac:dyDescent="0.2">
      <c r="A372">
        <v>370</v>
      </c>
      <c r="D372" t="s">
        <v>1611</v>
      </c>
      <c r="E372" t="s">
        <v>1612</v>
      </c>
      <c r="F372" t="s">
        <v>1600</v>
      </c>
      <c r="G372" t="s">
        <v>11</v>
      </c>
      <c r="H372" s="1">
        <v>43402</v>
      </c>
      <c r="I372" t="s">
        <v>1613</v>
      </c>
      <c r="J372">
        <v>33351</v>
      </c>
    </row>
    <row r="373" spans="1:10" x14ac:dyDescent="0.2">
      <c r="A373">
        <v>371</v>
      </c>
      <c r="D373" t="s">
        <v>1614</v>
      </c>
      <c r="E373" t="s">
        <v>1615</v>
      </c>
      <c r="F373" t="s">
        <v>1600</v>
      </c>
      <c r="G373" t="s">
        <v>17</v>
      </c>
      <c r="H373" s="1">
        <v>39701</v>
      </c>
      <c r="I373" t="s">
        <v>1616</v>
      </c>
    </row>
    <row r="374" spans="1:10" x14ac:dyDescent="0.2">
      <c r="A374">
        <v>372</v>
      </c>
      <c r="D374" t="s">
        <v>1617</v>
      </c>
      <c r="E374" t="s">
        <v>1618</v>
      </c>
      <c r="F374" t="s">
        <v>1600</v>
      </c>
      <c r="G374" t="s">
        <v>17</v>
      </c>
      <c r="H374" s="1">
        <v>45287</v>
      </c>
      <c r="I374" t="s">
        <v>1619</v>
      </c>
    </row>
    <row r="375" spans="1:10" x14ac:dyDescent="0.2">
      <c r="A375">
        <v>373</v>
      </c>
      <c r="B375">
        <v>144</v>
      </c>
      <c r="C375" t="s">
        <v>394</v>
      </c>
      <c r="D375" t="s">
        <v>1620</v>
      </c>
      <c r="E375" t="s">
        <v>1621</v>
      </c>
      <c r="F375" t="s">
        <v>1622</v>
      </c>
      <c r="G375" t="s">
        <v>11</v>
      </c>
      <c r="H375" s="1">
        <v>45317</v>
      </c>
      <c r="I375" t="s">
        <v>1623</v>
      </c>
      <c r="J375">
        <v>97</v>
      </c>
    </row>
    <row r="376" spans="1:10" x14ac:dyDescent="0.2">
      <c r="A376">
        <v>374</v>
      </c>
      <c r="D376" t="s">
        <v>1624</v>
      </c>
      <c r="E376" t="s">
        <v>1625</v>
      </c>
      <c r="F376" t="s">
        <v>1622</v>
      </c>
      <c r="G376" t="s">
        <v>11</v>
      </c>
      <c r="H376" s="1">
        <v>45289</v>
      </c>
      <c r="I376" t="s">
        <v>1626</v>
      </c>
      <c r="J376">
        <v>68</v>
      </c>
    </row>
    <row r="377" spans="1:10" x14ac:dyDescent="0.2">
      <c r="A377">
        <v>375</v>
      </c>
      <c r="D377" t="s">
        <v>1627</v>
      </c>
      <c r="E377" t="s">
        <v>1628</v>
      </c>
      <c r="F377" t="s">
        <v>1622</v>
      </c>
      <c r="G377" t="s">
        <v>11</v>
      </c>
      <c r="H377" s="1">
        <v>45317</v>
      </c>
      <c r="I377" t="s">
        <v>1629</v>
      </c>
      <c r="J377">
        <v>71</v>
      </c>
    </row>
    <row r="378" spans="1:10" x14ac:dyDescent="0.2">
      <c r="A378">
        <v>376</v>
      </c>
      <c r="D378" t="s">
        <v>1630</v>
      </c>
      <c r="E378" t="s">
        <v>1631</v>
      </c>
      <c r="F378" t="s">
        <v>1622</v>
      </c>
      <c r="G378" t="s">
        <v>11</v>
      </c>
      <c r="H378" s="1">
        <v>43402</v>
      </c>
      <c r="I378" t="s">
        <v>1632</v>
      </c>
      <c r="J378">
        <v>34316</v>
      </c>
    </row>
    <row r="379" spans="1:10" x14ac:dyDescent="0.2">
      <c r="A379">
        <v>377</v>
      </c>
      <c r="D379" t="s">
        <v>1633</v>
      </c>
      <c r="E379" t="s">
        <v>1634</v>
      </c>
      <c r="F379" t="s">
        <v>1622</v>
      </c>
      <c r="G379" t="s">
        <v>11</v>
      </c>
      <c r="H379" s="1">
        <v>42854</v>
      </c>
      <c r="I379" t="s">
        <v>1635</v>
      </c>
      <c r="J379">
        <v>31341</v>
      </c>
    </row>
    <row r="380" spans="1:10" x14ac:dyDescent="0.2">
      <c r="A380">
        <v>378</v>
      </c>
      <c r="B380">
        <v>145</v>
      </c>
      <c r="C380" t="s">
        <v>394</v>
      </c>
      <c r="D380" t="s">
        <v>1636</v>
      </c>
      <c r="E380" t="s">
        <v>1637</v>
      </c>
      <c r="F380" t="s">
        <v>1638</v>
      </c>
      <c r="G380" t="s">
        <v>17</v>
      </c>
      <c r="H380" s="1">
        <v>43816</v>
      </c>
      <c r="I380" t="s">
        <v>1639</v>
      </c>
    </row>
    <row r="381" spans="1:10" x14ac:dyDescent="0.2">
      <c r="A381">
        <v>379</v>
      </c>
      <c r="B381">
        <v>146</v>
      </c>
      <c r="C381" t="s">
        <v>385</v>
      </c>
      <c r="D381" t="s">
        <v>1640</v>
      </c>
      <c r="E381" t="s">
        <v>1641</v>
      </c>
      <c r="F381" t="s">
        <v>1642</v>
      </c>
      <c r="G381" t="s">
        <v>11</v>
      </c>
      <c r="H381" s="1">
        <v>45344</v>
      </c>
      <c r="I381" t="s">
        <v>1643</v>
      </c>
      <c r="J381">
        <v>867</v>
      </c>
    </row>
    <row r="382" spans="1:10" x14ac:dyDescent="0.2">
      <c r="A382">
        <v>380</v>
      </c>
      <c r="B382">
        <v>147</v>
      </c>
      <c r="C382" t="s">
        <v>390</v>
      </c>
      <c r="D382" t="s">
        <v>1644</v>
      </c>
      <c r="E382" t="s">
        <v>1645</v>
      </c>
      <c r="F382" t="s">
        <v>1646</v>
      </c>
      <c r="G382" t="s">
        <v>17</v>
      </c>
      <c r="H382" s="1">
        <v>45287</v>
      </c>
      <c r="I382" t="s">
        <v>1647</v>
      </c>
    </row>
    <row r="383" spans="1:10" x14ac:dyDescent="0.2">
      <c r="A383">
        <v>381</v>
      </c>
      <c r="B383">
        <v>148</v>
      </c>
      <c r="C383" t="s">
        <v>390</v>
      </c>
      <c r="D383" t="s">
        <v>1648</v>
      </c>
      <c r="E383" t="s">
        <v>1649</v>
      </c>
      <c r="F383" t="s">
        <v>1650</v>
      </c>
      <c r="G383" t="s">
        <v>11</v>
      </c>
      <c r="H383" s="1">
        <v>45086</v>
      </c>
      <c r="I383" t="s">
        <v>1651</v>
      </c>
      <c r="J383">
        <v>1727</v>
      </c>
    </row>
    <row r="384" spans="1:10" x14ac:dyDescent="0.2">
      <c r="A384">
        <v>382</v>
      </c>
      <c r="B384">
        <v>149</v>
      </c>
      <c r="C384" t="s">
        <v>390</v>
      </c>
      <c r="D384" t="s">
        <v>1652</v>
      </c>
      <c r="E384" t="s">
        <v>1653</v>
      </c>
      <c r="F384" t="s">
        <v>1654</v>
      </c>
      <c r="G384" t="s">
        <v>11</v>
      </c>
      <c r="H384" s="1">
        <v>45125</v>
      </c>
      <c r="I384" t="s">
        <v>1655</v>
      </c>
      <c r="J384">
        <v>939</v>
      </c>
    </row>
    <row r="385" spans="1:10" x14ac:dyDescent="0.2">
      <c r="A385">
        <v>383</v>
      </c>
      <c r="D385" t="s">
        <v>1656</v>
      </c>
      <c r="E385" t="s">
        <v>1657</v>
      </c>
      <c r="F385" t="s">
        <v>1654</v>
      </c>
      <c r="G385" t="s">
        <v>17</v>
      </c>
      <c r="H385" s="1">
        <v>43549</v>
      </c>
      <c r="I385" t="s">
        <v>1658</v>
      </c>
    </row>
    <row r="386" spans="1:10" x14ac:dyDescent="0.2">
      <c r="A386">
        <v>384</v>
      </c>
      <c r="D386" t="s">
        <v>1659</v>
      </c>
      <c r="E386" t="s">
        <v>1660</v>
      </c>
      <c r="F386" t="s">
        <v>1654</v>
      </c>
      <c r="G386" t="s">
        <v>17</v>
      </c>
      <c r="H386" s="1">
        <v>43543</v>
      </c>
      <c r="I386" t="s">
        <v>1661</v>
      </c>
    </row>
    <row r="387" spans="1:10" x14ac:dyDescent="0.2">
      <c r="A387">
        <v>385</v>
      </c>
      <c r="B387">
        <v>150</v>
      </c>
      <c r="C387" t="s">
        <v>390</v>
      </c>
      <c r="D387" t="s">
        <v>1662</v>
      </c>
      <c r="E387" t="s">
        <v>1663</v>
      </c>
      <c r="F387" t="s">
        <v>1664</v>
      </c>
      <c r="G387" t="s">
        <v>17</v>
      </c>
      <c r="H387" s="1">
        <v>45394</v>
      </c>
      <c r="I387" t="s">
        <v>1665</v>
      </c>
    </row>
    <row r="388" spans="1:10" x14ac:dyDescent="0.2">
      <c r="A388">
        <v>386</v>
      </c>
      <c r="B388">
        <v>151</v>
      </c>
      <c r="C388" t="s">
        <v>390</v>
      </c>
      <c r="D388" t="s">
        <v>1666</v>
      </c>
      <c r="E388" t="s">
        <v>1667</v>
      </c>
      <c r="F388" t="s">
        <v>1668</v>
      </c>
      <c r="G388" t="s">
        <v>11</v>
      </c>
      <c r="H388" s="1">
        <v>45113</v>
      </c>
      <c r="I388" t="s">
        <v>1669</v>
      </c>
      <c r="J388">
        <v>2807</v>
      </c>
    </row>
    <row r="389" spans="1:10" x14ac:dyDescent="0.2">
      <c r="A389">
        <v>387</v>
      </c>
      <c r="B389">
        <v>152</v>
      </c>
      <c r="C389" t="s">
        <v>390</v>
      </c>
      <c r="D389" t="s">
        <v>1670</v>
      </c>
      <c r="E389" t="s">
        <v>1671</v>
      </c>
      <c r="F389" t="s">
        <v>1672</v>
      </c>
      <c r="G389" t="s">
        <v>11</v>
      </c>
      <c r="H389" s="1">
        <v>43281</v>
      </c>
      <c r="I389" t="s">
        <v>1673</v>
      </c>
      <c r="J389">
        <v>137965</v>
      </c>
    </row>
    <row r="390" spans="1:10" x14ac:dyDescent="0.2">
      <c r="A390">
        <v>388</v>
      </c>
      <c r="B390">
        <v>153</v>
      </c>
      <c r="C390" t="s">
        <v>390</v>
      </c>
      <c r="D390" t="s">
        <v>1674</v>
      </c>
      <c r="E390" t="s">
        <v>1675</v>
      </c>
      <c r="F390" t="s">
        <v>1676</v>
      </c>
      <c r="G390" t="s">
        <v>17</v>
      </c>
      <c r="H390" s="1">
        <v>45086</v>
      </c>
      <c r="I390" t="s">
        <v>1677</v>
      </c>
    </row>
    <row r="391" spans="1:10" x14ac:dyDescent="0.2">
      <c r="A391">
        <v>389</v>
      </c>
      <c r="B391">
        <v>154</v>
      </c>
      <c r="C391" t="s">
        <v>385</v>
      </c>
      <c r="D391" t="s">
        <v>1678</v>
      </c>
      <c r="E391" t="s">
        <v>1679</v>
      </c>
      <c r="F391" t="s">
        <v>1680</v>
      </c>
      <c r="G391" t="s">
        <v>35</v>
      </c>
      <c r="H391" s="1">
        <v>45191</v>
      </c>
      <c r="I391" t="s">
        <v>1681</v>
      </c>
      <c r="J391">
        <v>38</v>
      </c>
    </row>
    <row r="392" spans="1:10" x14ac:dyDescent="0.2">
      <c r="A392">
        <v>390</v>
      </c>
      <c r="D392" t="s">
        <v>1682</v>
      </c>
      <c r="E392" t="s">
        <v>1679</v>
      </c>
      <c r="F392" t="s">
        <v>1680</v>
      </c>
      <c r="G392" t="s">
        <v>35</v>
      </c>
      <c r="H392" s="1">
        <v>45191</v>
      </c>
      <c r="I392" t="s">
        <v>1681</v>
      </c>
      <c r="J392">
        <v>38</v>
      </c>
    </row>
    <row r="393" spans="1:10" x14ac:dyDescent="0.2">
      <c r="A393">
        <v>391</v>
      </c>
      <c r="D393" t="s">
        <v>1683</v>
      </c>
      <c r="E393" t="s">
        <v>1684</v>
      </c>
      <c r="F393" t="s">
        <v>1680</v>
      </c>
      <c r="G393" t="s">
        <v>11</v>
      </c>
      <c r="H393" s="1">
        <v>41628</v>
      </c>
      <c r="I393" t="s">
        <v>1685</v>
      </c>
      <c r="J393">
        <v>11864</v>
      </c>
    </row>
    <row r="394" spans="1:10" x14ac:dyDescent="0.2">
      <c r="A394">
        <v>392</v>
      </c>
      <c r="D394" t="s">
        <v>1686</v>
      </c>
      <c r="E394" t="s">
        <v>1684</v>
      </c>
      <c r="F394" t="s">
        <v>1680</v>
      </c>
      <c r="G394" t="s">
        <v>11</v>
      </c>
      <c r="H394" s="1">
        <v>41628</v>
      </c>
      <c r="I394" t="s">
        <v>1685</v>
      </c>
      <c r="J394">
        <v>11864</v>
      </c>
    </row>
    <row r="395" spans="1:10" x14ac:dyDescent="0.2">
      <c r="A395">
        <v>393</v>
      </c>
      <c r="B395">
        <v>155</v>
      </c>
      <c r="C395" t="s">
        <v>385</v>
      </c>
      <c r="D395" t="s">
        <v>1687</v>
      </c>
      <c r="E395" t="s">
        <v>1688</v>
      </c>
      <c r="F395" t="s">
        <v>1689</v>
      </c>
      <c r="G395" t="s">
        <v>35</v>
      </c>
      <c r="H395" s="1">
        <v>45138</v>
      </c>
      <c r="J395">
        <v>6</v>
      </c>
    </row>
    <row r="396" spans="1:10" x14ac:dyDescent="0.2">
      <c r="A396">
        <v>394</v>
      </c>
      <c r="D396" t="s">
        <v>1690</v>
      </c>
      <c r="E396" t="s">
        <v>1691</v>
      </c>
      <c r="F396" t="s">
        <v>1689</v>
      </c>
      <c r="G396" t="s">
        <v>17</v>
      </c>
      <c r="H396" s="1">
        <v>42951</v>
      </c>
      <c r="I396" t="s">
        <v>1692</v>
      </c>
    </row>
    <row r="397" spans="1:10" x14ac:dyDescent="0.2">
      <c r="A397">
        <v>395</v>
      </c>
      <c r="D397" t="s">
        <v>1693</v>
      </c>
      <c r="E397" t="s">
        <v>1694</v>
      </c>
      <c r="F397" t="s">
        <v>1689</v>
      </c>
      <c r="G397" t="s">
        <v>11</v>
      </c>
      <c r="H397" s="1">
        <v>43439</v>
      </c>
      <c r="I397" t="s">
        <v>1695</v>
      </c>
      <c r="J397">
        <v>29375</v>
      </c>
    </row>
    <row r="398" spans="1:10" x14ac:dyDescent="0.2">
      <c r="A398">
        <v>396</v>
      </c>
      <c r="B398">
        <v>156</v>
      </c>
      <c r="C398" t="s">
        <v>385</v>
      </c>
      <c r="D398" t="s">
        <v>1696</v>
      </c>
      <c r="E398" t="s">
        <v>1697</v>
      </c>
      <c r="F398" t="s">
        <v>1698</v>
      </c>
      <c r="G398" t="s">
        <v>11</v>
      </c>
      <c r="H398" s="1">
        <v>41988</v>
      </c>
      <c r="I398" t="s">
        <v>1699</v>
      </c>
      <c r="J398">
        <v>64255</v>
      </c>
    </row>
    <row r="399" spans="1:10" x14ac:dyDescent="0.2">
      <c r="A399">
        <v>397</v>
      </c>
      <c r="B399">
        <v>157</v>
      </c>
      <c r="C399" t="s">
        <v>385</v>
      </c>
      <c r="D399" t="s">
        <v>1700</v>
      </c>
      <c r="E399" t="s">
        <v>1701</v>
      </c>
      <c r="F399" t="s">
        <v>1702</v>
      </c>
      <c r="G399" t="s">
        <v>11</v>
      </c>
      <c r="H399" s="1">
        <v>42956</v>
      </c>
      <c r="I399" t="s">
        <v>1703</v>
      </c>
      <c r="J399">
        <v>1604</v>
      </c>
    </row>
    <row r="400" spans="1:10" x14ac:dyDescent="0.2">
      <c r="A400">
        <v>398</v>
      </c>
      <c r="D400" t="s">
        <v>1704</v>
      </c>
      <c r="E400" t="s">
        <v>1705</v>
      </c>
      <c r="F400" t="s">
        <v>1702</v>
      </c>
      <c r="G400" t="s">
        <v>11</v>
      </c>
      <c r="H400" s="1">
        <v>43439</v>
      </c>
      <c r="I400" t="s">
        <v>1706</v>
      </c>
      <c r="J400">
        <v>45472</v>
      </c>
    </row>
    <row r="401" spans="1:10" x14ac:dyDescent="0.2">
      <c r="A401">
        <v>399</v>
      </c>
      <c r="B401">
        <v>158</v>
      </c>
      <c r="C401" t="s">
        <v>385</v>
      </c>
      <c r="D401" t="s">
        <v>1707</v>
      </c>
      <c r="E401" t="s">
        <v>1708</v>
      </c>
      <c r="F401" t="s">
        <v>1709</v>
      </c>
      <c r="G401" t="s">
        <v>17</v>
      </c>
      <c r="H401" s="1">
        <v>44965</v>
      </c>
      <c r="I401" t="s">
        <v>1710</v>
      </c>
    </row>
    <row r="402" spans="1:10" x14ac:dyDescent="0.2">
      <c r="A402">
        <v>400</v>
      </c>
      <c r="B402">
        <v>159</v>
      </c>
      <c r="C402" t="s">
        <v>385</v>
      </c>
      <c r="D402" t="s">
        <v>1711</v>
      </c>
      <c r="E402" t="s">
        <v>1712</v>
      </c>
      <c r="F402" t="s">
        <v>1713</v>
      </c>
      <c r="G402" t="s">
        <v>11</v>
      </c>
      <c r="H402" s="1">
        <v>42433</v>
      </c>
      <c r="I402" t="s">
        <v>1714</v>
      </c>
      <c r="J402">
        <v>20243</v>
      </c>
    </row>
    <row r="403" spans="1:10" x14ac:dyDescent="0.2">
      <c r="A403">
        <v>401</v>
      </c>
      <c r="D403" t="s">
        <v>1715</v>
      </c>
      <c r="E403" t="s">
        <v>1716</v>
      </c>
      <c r="F403" t="s">
        <v>1713</v>
      </c>
      <c r="G403" t="s">
        <v>11</v>
      </c>
      <c r="H403" s="1">
        <v>41509</v>
      </c>
      <c r="I403" t="s">
        <v>1717</v>
      </c>
      <c r="J403">
        <v>27204</v>
      </c>
    </row>
    <row r="404" spans="1:10" x14ac:dyDescent="0.2">
      <c r="A404">
        <v>402</v>
      </c>
      <c r="D404" t="s">
        <v>1718</v>
      </c>
      <c r="E404" t="s">
        <v>1719</v>
      </c>
      <c r="F404" t="s">
        <v>1713</v>
      </c>
      <c r="G404" t="s">
        <v>11</v>
      </c>
      <c r="H404" s="1">
        <v>43439</v>
      </c>
      <c r="I404" t="s">
        <v>1720</v>
      </c>
      <c r="J404">
        <v>24057</v>
      </c>
    </row>
    <row r="405" spans="1:10" x14ac:dyDescent="0.2">
      <c r="A405">
        <v>403</v>
      </c>
      <c r="B405">
        <v>160</v>
      </c>
      <c r="C405" t="s">
        <v>385</v>
      </c>
      <c r="D405" t="s">
        <v>1721</v>
      </c>
      <c r="E405" t="s">
        <v>1722</v>
      </c>
      <c r="F405" t="s">
        <v>1723</v>
      </c>
      <c r="G405" t="s">
        <v>11</v>
      </c>
      <c r="H405" s="1">
        <v>41698</v>
      </c>
      <c r="I405" t="s">
        <v>1724</v>
      </c>
      <c r="J405">
        <v>673</v>
      </c>
    </row>
    <row r="406" spans="1:10" x14ac:dyDescent="0.2">
      <c r="A406">
        <v>404</v>
      </c>
      <c r="D406" t="s">
        <v>1725</v>
      </c>
      <c r="E406" t="s">
        <v>1726</v>
      </c>
      <c r="F406" t="s">
        <v>1723</v>
      </c>
      <c r="G406" t="s">
        <v>11</v>
      </c>
      <c r="H406" s="1">
        <v>40211</v>
      </c>
      <c r="I406" t="s">
        <v>1727</v>
      </c>
      <c r="J406">
        <v>22675</v>
      </c>
    </row>
    <row r="407" spans="1:10" x14ac:dyDescent="0.2">
      <c r="A407">
        <v>405</v>
      </c>
      <c r="B407">
        <v>161</v>
      </c>
      <c r="C407" t="s">
        <v>390</v>
      </c>
      <c r="D407" t="s">
        <v>1728</v>
      </c>
      <c r="E407" t="s">
        <v>1729</v>
      </c>
      <c r="F407" t="s">
        <v>1730</v>
      </c>
      <c r="G407" t="s">
        <v>35</v>
      </c>
      <c r="H407" s="1">
        <v>44643</v>
      </c>
      <c r="I407" t="s">
        <v>1731</v>
      </c>
      <c r="J407">
        <v>14</v>
      </c>
    </row>
    <row r="408" spans="1:10" x14ac:dyDescent="0.2">
      <c r="A408">
        <v>406</v>
      </c>
      <c r="D408" t="s">
        <v>1732</v>
      </c>
      <c r="E408" t="s">
        <v>1733</v>
      </c>
      <c r="F408" t="s">
        <v>1730</v>
      </c>
      <c r="G408" t="s">
        <v>17</v>
      </c>
      <c r="H408" s="1">
        <v>44610</v>
      </c>
      <c r="I408" t="s">
        <v>1734</v>
      </c>
    </row>
    <row r="409" spans="1:10" x14ac:dyDescent="0.2">
      <c r="A409">
        <v>407</v>
      </c>
      <c r="D409" t="s">
        <v>1735</v>
      </c>
      <c r="E409" t="s">
        <v>1736</v>
      </c>
      <c r="F409" t="s">
        <v>1730</v>
      </c>
      <c r="G409" t="s">
        <v>17</v>
      </c>
      <c r="H409" s="1">
        <v>44610</v>
      </c>
      <c r="I409" t="s">
        <v>1737</v>
      </c>
    </row>
    <row r="410" spans="1:10" x14ac:dyDescent="0.2">
      <c r="A410">
        <v>408</v>
      </c>
      <c r="B410">
        <v>162</v>
      </c>
      <c r="C410" t="s">
        <v>385</v>
      </c>
      <c r="D410" t="s">
        <v>1738</v>
      </c>
      <c r="E410" t="s">
        <v>1739</v>
      </c>
      <c r="F410" t="s">
        <v>1740</v>
      </c>
      <c r="G410" t="s">
        <v>35</v>
      </c>
      <c r="H410" s="1">
        <v>45431</v>
      </c>
      <c r="I410" t="s">
        <v>1741</v>
      </c>
      <c r="J410">
        <v>113</v>
      </c>
    </row>
    <row r="411" spans="1:10" x14ac:dyDescent="0.2">
      <c r="A411">
        <v>409</v>
      </c>
      <c r="D411" t="s">
        <v>1742</v>
      </c>
      <c r="E411" t="s">
        <v>1743</v>
      </c>
      <c r="F411" t="s">
        <v>1740</v>
      </c>
      <c r="G411" t="s">
        <v>17</v>
      </c>
      <c r="H411" s="1">
        <v>45430</v>
      </c>
      <c r="I411" t="s">
        <v>1744</v>
      </c>
    </row>
    <row r="412" spans="1:10" x14ac:dyDescent="0.2">
      <c r="A412">
        <v>410</v>
      </c>
      <c r="B412">
        <v>163</v>
      </c>
      <c r="C412" t="s">
        <v>403</v>
      </c>
      <c r="D412" t="s">
        <v>1745</v>
      </c>
      <c r="E412" t="s">
        <v>1746</v>
      </c>
      <c r="F412" t="s">
        <v>1747</v>
      </c>
      <c r="G412" t="s">
        <v>35</v>
      </c>
      <c r="H412" s="1">
        <v>44643</v>
      </c>
      <c r="J412">
        <v>6</v>
      </c>
    </row>
    <row r="413" spans="1:10" x14ac:dyDescent="0.2">
      <c r="A413">
        <v>411</v>
      </c>
      <c r="B413">
        <v>164</v>
      </c>
      <c r="C413" t="s">
        <v>390</v>
      </c>
      <c r="D413" t="s">
        <v>1748</v>
      </c>
      <c r="E413" t="s">
        <v>1749</v>
      </c>
      <c r="F413" t="s">
        <v>1750</v>
      </c>
      <c r="G413" t="s">
        <v>35</v>
      </c>
      <c r="H413" s="1">
        <v>45424</v>
      </c>
      <c r="I413" t="s">
        <v>1751</v>
      </c>
      <c r="J413">
        <v>66</v>
      </c>
    </row>
    <row r="414" spans="1:10" x14ac:dyDescent="0.2">
      <c r="A414">
        <v>412</v>
      </c>
      <c r="D414" t="s">
        <v>1752</v>
      </c>
      <c r="E414" t="s">
        <v>1753</v>
      </c>
      <c r="F414" t="s">
        <v>1750</v>
      </c>
      <c r="G414" t="s">
        <v>17</v>
      </c>
      <c r="H414" s="1">
        <v>45423</v>
      </c>
      <c r="I414" t="s">
        <v>1754</v>
      </c>
    </row>
    <row r="415" spans="1:10" x14ac:dyDescent="0.2">
      <c r="A415">
        <v>413</v>
      </c>
      <c r="D415" t="s">
        <v>1755</v>
      </c>
      <c r="E415" t="s">
        <v>1756</v>
      </c>
      <c r="F415" t="s">
        <v>1757</v>
      </c>
      <c r="G415" t="s">
        <v>35</v>
      </c>
      <c r="H415" s="1">
        <v>45550</v>
      </c>
      <c r="J415">
        <v>6</v>
      </c>
    </row>
    <row r="416" spans="1:10" x14ac:dyDescent="0.2">
      <c r="A416">
        <v>414</v>
      </c>
      <c r="D416" t="s">
        <v>1758</v>
      </c>
      <c r="E416" t="s">
        <v>1759</v>
      </c>
      <c r="F416" t="s">
        <v>1760</v>
      </c>
      <c r="G416" t="s">
        <v>35</v>
      </c>
      <c r="H416" s="1">
        <v>44643</v>
      </c>
      <c r="J416">
        <v>6</v>
      </c>
    </row>
    <row r="417" spans="1:10" x14ac:dyDescent="0.2">
      <c r="A417">
        <v>415</v>
      </c>
      <c r="D417" t="s">
        <v>1761</v>
      </c>
      <c r="E417" t="s">
        <v>1762</v>
      </c>
      <c r="F417" t="s">
        <v>1763</v>
      </c>
      <c r="G417" t="s">
        <v>17</v>
      </c>
      <c r="H417" s="1">
        <v>44610</v>
      </c>
      <c r="I417" t="s">
        <v>1764</v>
      </c>
    </row>
    <row r="418" spans="1:10" x14ac:dyDescent="0.2">
      <c r="A418">
        <v>416</v>
      </c>
      <c r="D418" t="s">
        <v>1765</v>
      </c>
      <c r="E418" t="s">
        <v>1766</v>
      </c>
      <c r="F418" t="s">
        <v>1767</v>
      </c>
      <c r="G418" t="s">
        <v>35</v>
      </c>
      <c r="H418" s="1">
        <v>45550</v>
      </c>
      <c r="J418">
        <v>6</v>
      </c>
    </row>
    <row r="419" spans="1:10" x14ac:dyDescent="0.2">
      <c r="A419">
        <v>417</v>
      </c>
      <c r="D419" t="s">
        <v>1768</v>
      </c>
      <c r="E419" t="s">
        <v>1769</v>
      </c>
      <c r="F419" t="s">
        <v>1767</v>
      </c>
      <c r="G419" t="s">
        <v>17</v>
      </c>
      <c r="H419" s="1">
        <v>45550</v>
      </c>
      <c r="I419" t="s">
        <v>1770</v>
      </c>
    </row>
    <row r="420" spans="1:10" x14ac:dyDescent="0.2">
      <c r="A420">
        <v>418</v>
      </c>
      <c r="D420" t="s">
        <v>1771</v>
      </c>
      <c r="E420" t="s">
        <v>1772</v>
      </c>
      <c r="F420" t="s">
        <v>1773</v>
      </c>
      <c r="G420" t="s">
        <v>35</v>
      </c>
      <c r="H420" s="1">
        <v>44643</v>
      </c>
      <c r="J420">
        <v>6</v>
      </c>
    </row>
    <row r="421" spans="1:10" x14ac:dyDescent="0.2">
      <c r="A421">
        <v>419</v>
      </c>
      <c r="D421" t="s">
        <v>1774</v>
      </c>
      <c r="E421" t="s">
        <v>1775</v>
      </c>
      <c r="F421" t="s">
        <v>1776</v>
      </c>
      <c r="G421" t="s">
        <v>35</v>
      </c>
      <c r="H421" s="1">
        <v>45550</v>
      </c>
      <c r="I421" t="s">
        <v>1777</v>
      </c>
      <c r="J421">
        <v>29</v>
      </c>
    </row>
    <row r="422" spans="1:10" x14ac:dyDescent="0.2">
      <c r="A422">
        <v>420</v>
      </c>
      <c r="D422" t="s">
        <v>1778</v>
      </c>
      <c r="E422" t="s">
        <v>1779</v>
      </c>
      <c r="F422" t="s">
        <v>1780</v>
      </c>
      <c r="G422" t="s">
        <v>17</v>
      </c>
      <c r="H422" s="1">
        <v>45366</v>
      </c>
      <c r="I422" t="s">
        <v>1781</v>
      </c>
    </row>
    <row r="423" spans="1:10" x14ac:dyDescent="0.2">
      <c r="A423">
        <v>421</v>
      </c>
      <c r="D423" t="s">
        <v>1782</v>
      </c>
      <c r="E423" t="s">
        <v>1783</v>
      </c>
      <c r="F423" t="s">
        <v>1780</v>
      </c>
      <c r="G423" t="s">
        <v>35</v>
      </c>
      <c r="H423" s="1">
        <v>45542</v>
      </c>
      <c r="I423" t="s">
        <v>1784</v>
      </c>
      <c r="J423">
        <v>62</v>
      </c>
    </row>
    <row r="424" spans="1:10" x14ac:dyDescent="0.2">
      <c r="A424">
        <v>422</v>
      </c>
      <c r="D424" t="s">
        <v>1785</v>
      </c>
      <c r="E424" t="s">
        <v>1786</v>
      </c>
      <c r="F424" t="s">
        <v>1780</v>
      </c>
      <c r="G424" t="s">
        <v>17</v>
      </c>
      <c r="H424" s="1">
        <v>45550</v>
      </c>
      <c r="I424" t="s">
        <v>1787</v>
      </c>
    </row>
    <row r="425" spans="1:10" x14ac:dyDescent="0.2">
      <c r="A425">
        <v>423</v>
      </c>
      <c r="D425" t="s">
        <v>1788</v>
      </c>
      <c r="E425" t="s">
        <v>1789</v>
      </c>
      <c r="F425" t="s">
        <v>1790</v>
      </c>
      <c r="G425" t="s">
        <v>35</v>
      </c>
      <c r="H425" s="1">
        <v>45550</v>
      </c>
      <c r="I425" t="s">
        <v>1791</v>
      </c>
      <c r="J425">
        <v>135</v>
      </c>
    </row>
    <row r="426" spans="1:10" x14ac:dyDescent="0.2">
      <c r="A426">
        <v>424</v>
      </c>
      <c r="D426" t="s">
        <v>1792</v>
      </c>
      <c r="E426" t="s">
        <v>1793</v>
      </c>
      <c r="F426" t="s">
        <v>1790</v>
      </c>
      <c r="G426" t="s">
        <v>11</v>
      </c>
      <c r="H426" s="1">
        <v>45550</v>
      </c>
      <c r="I426" t="s">
        <v>1794</v>
      </c>
      <c r="J426">
        <v>861</v>
      </c>
    </row>
    <row r="427" spans="1:10" x14ac:dyDescent="0.2">
      <c r="A427">
        <v>425</v>
      </c>
      <c r="D427" t="s">
        <v>1795</v>
      </c>
      <c r="E427" t="s">
        <v>1796</v>
      </c>
      <c r="F427" t="s">
        <v>1797</v>
      </c>
      <c r="G427" t="s">
        <v>17</v>
      </c>
      <c r="H427" s="1">
        <v>42061</v>
      </c>
      <c r="I427" t="s">
        <v>1798</v>
      </c>
    </row>
    <row r="428" spans="1:10" x14ac:dyDescent="0.2">
      <c r="A428">
        <v>426</v>
      </c>
      <c r="D428" t="s">
        <v>1799</v>
      </c>
      <c r="E428" t="s">
        <v>1800</v>
      </c>
      <c r="F428" t="s">
        <v>1801</v>
      </c>
      <c r="G428" t="s">
        <v>35</v>
      </c>
      <c r="H428" s="1">
        <v>45550</v>
      </c>
      <c r="I428" t="s">
        <v>1802</v>
      </c>
      <c r="J428">
        <v>8</v>
      </c>
    </row>
    <row r="429" spans="1:10" x14ac:dyDescent="0.2">
      <c r="A429">
        <v>427</v>
      </c>
      <c r="D429" t="s">
        <v>1803</v>
      </c>
      <c r="E429" t="s">
        <v>1804</v>
      </c>
      <c r="F429" t="s">
        <v>1805</v>
      </c>
      <c r="G429" t="s">
        <v>35</v>
      </c>
      <c r="H429" s="1">
        <v>45542</v>
      </c>
      <c r="I429" t="s">
        <v>1806</v>
      </c>
      <c r="J429">
        <v>82</v>
      </c>
    </row>
    <row r="430" spans="1:10" x14ac:dyDescent="0.2">
      <c r="A430">
        <v>428</v>
      </c>
      <c r="D430" t="s">
        <v>1807</v>
      </c>
      <c r="E430" t="s">
        <v>1808</v>
      </c>
      <c r="F430" t="s">
        <v>1805</v>
      </c>
      <c r="G430" t="s">
        <v>11</v>
      </c>
      <c r="H430" s="1">
        <v>45550</v>
      </c>
      <c r="I430" t="s">
        <v>1809</v>
      </c>
      <c r="J430">
        <v>33</v>
      </c>
    </row>
    <row r="431" spans="1:10" x14ac:dyDescent="0.2">
      <c r="A431">
        <v>429</v>
      </c>
      <c r="D431" t="s">
        <v>1810</v>
      </c>
      <c r="E431" t="s">
        <v>1811</v>
      </c>
      <c r="F431" t="s">
        <v>1812</v>
      </c>
      <c r="G431" t="s">
        <v>11</v>
      </c>
      <c r="H431" s="1">
        <v>42381</v>
      </c>
      <c r="I431" t="s">
        <v>1813</v>
      </c>
      <c r="J431">
        <v>73786</v>
      </c>
    </row>
    <row r="432" spans="1:10" x14ac:dyDescent="0.2">
      <c r="A432">
        <v>430</v>
      </c>
      <c r="D432" t="s">
        <v>1814</v>
      </c>
      <c r="E432" t="s">
        <v>1815</v>
      </c>
      <c r="F432" t="s">
        <v>1812</v>
      </c>
      <c r="G432" t="s">
        <v>11</v>
      </c>
      <c r="H432" s="1">
        <v>42485</v>
      </c>
      <c r="I432" t="s">
        <v>1816</v>
      </c>
      <c r="J432">
        <v>132826</v>
      </c>
    </row>
    <row r="433" spans="1:10" x14ac:dyDescent="0.2">
      <c r="A433">
        <v>431</v>
      </c>
      <c r="D433" t="s">
        <v>1817</v>
      </c>
      <c r="E433" t="s">
        <v>1818</v>
      </c>
      <c r="F433" t="s">
        <v>1819</v>
      </c>
      <c r="G433" t="s">
        <v>35</v>
      </c>
      <c r="H433" s="1">
        <v>45549</v>
      </c>
      <c r="J433">
        <v>6</v>
      </c>
    </row>
    <row r="434" spans="1:10" x14ac:dyDescent="0.2">
      <c r="A434">
        <v>432</v>
      </c>
      <c r="D434" t="s">
        <v>1820</v>
      </c>
      <c r="E434" t="s">
        <v>1821</v>
      </c>
      <c r="F434" t="s">
        <v>1819</v>
      </c>
      <c r="G434" t="s">
        <v>17</v>
      </c>
      <c r="H434" s="1">
        <v>45550</v>
      </c>
      <c r="I434" t="s">
        <v>1822</v>
      </c>
    </row>
    <row r="435" spans="1:10" x14ac:dyDescent="0.2">
      <c r="A435">
        <v>433</v>
      </c>
      <c r="D435" t="s">
        <v>1823</v>
      </c>
      <c r="E435" t="s">
        <v>1824</v>
      </c>
      <c r="F435" t="s">
        <v>1825</v>
      </c>
      <c r="G435" t="s">
        <v>35</v>
      </c>
      <c r="H435" s="1">
        <v>45542</v>
      </c>
      <c r="I435" t="s">
        <v>1826</v>
      </c>
      <c r="J435">
        <v>105</v>
      </c>
    </row>
    <row r="436" spans="1:10" x14ac:dyDescent="0.2">
      <c r="A436">
        <v>434</v>
      </c>
      <c r="D436" t="s">
        <v>1827</v>
      </c>
      <c r="E436" t="s">
        <v>1828</v>
      </c>
      <c r="F436" t="s">
        <v>1825</v>
      </c>
      <c r="G436" t="s">
        <v>17</v>
      </c>
      <c r="H436" s="1">
        <v>45550</v>
      </c>
      <c r="I436" t="s">
        <v>1829</v>
      </c>
    </row>
    <row r="437" spans="1:10" x14ac:dyDescent="0.2">
      <c r="A437">
        <v>435</v>
      </c>
      <c r="B437">
        <v>165</v>
      </c>
      <c r="C437" t="s">
        <v>390</v>
      </c>
      <c r="D437" t="s">
        <v>1830</v>
      </c>
      <c r="E437" t="s">
        <v>1831</v>
      </c>
      <c r="F437" t="s">
        <v>1832</v>
      </c>
      <c r="G437" t="s">
        <v>17</v>
      </c>
      <c r="H437" s="1">
        <v>45366</v>
      </c>
      <c r="I437" t="s">
        <v>1833</v>
      </c>
    </row>
    <row r="438" spans="1:10" x14ac:dyDescent="0.2">
      <c r="A438">
        <v>436</v>
      </c>
      <c r="D438" t="s">
        <v>1834</v>
      </c>
      <c r="E438" t="s">
        <v>1835</v>
      </c>
      <c r="F438" t="s">
        <v>1832</v>
      </c>
      <c r="G438" t="s">
        <v>35</v>
      </c>
      <c r="H438" s="1">
        <v>44032</v>
      </c>
      <c r="J438">
        <v>6</v>
      </c>
    </row>
    <row r="439" spans="1:10" x14ac:dyDescent="0.2">
      <c r="A439">
        <v>437</v>
      </c>
      <c r="D439" t="s">
        <v>1836</v>
      </c>
      <c r="E439" t="s">
        <v>1837</v>
      </c>
      <c r="F439" t="s">
        <v>1832</v>
      </c>
      <c r="G439" t="s">
        <v>17</v>
      </c>
      <c r="H439" s="1">
        <v>45366</v>
      </c>
      <c r="I439" t="s">
        <v>1838</v>
      </c>
    </row>
    <row r="440" spans="1:10" x14ac:dyDescent="0.2">
      <c r="A440">
        <v>438</v>
      </c>
      <c r="D440" t="s">
        <v>1839</v>
      </c>
      <c r="E440" t="s">
        <v>1840</v>
      </c>
      <c r="F440" t="s">
        <v>1832</v>
      </c>
      <c r="G440" t="s">
        <v>17</v>
      </c>
      <c r="H440" s="1">
        <v>45366</v>
      </c>
      <c r="I440" t="s">
        <v>1841</v>
      </c>
    </row>
    <row r="441" spans="1:10" x14ac:dyDescent="0.2">
      <c r="A441">
        <v>439</v>
      </c>
      <c r="D441" t="s">
        <v>1842</v>
      </c>
      <c r="E441" t="s">
        <v>1843</v>
      </c>
      <c r="F441" t="s">
        <v>1832</v>
      </c>
      <c r="G441" t="s">
        <v>17</v>
      </c>
      <c r="H441" s="1">
        <v>45366</v>
      </c>
      <c r="I441" t="s">
        <v>1844</v>
      </c>
    </row>
    <row r="442" spans="1:10" x14ac:dyDescent="0.2">
      <c r="A442">
        <v>440</v>
      </c>
      <c r="D442" t="s">
        <v>1845</v>
      </c>
      <c r="E442" t="s">
        <v>1846</v>
      </c>
      <c r="F442" t="s">
        <v>1832</v>
      </c>
      <c r="G442" t="s">
        <v>17</v>
      </c>
      <c r="H442" s="1">
        <v>45366</v>
      </c>
      <c r="I442" t="s">
        <v>1847</v>
      </c>
    </row>
    <row r="443" spans="1:10" x14ac:dyDescent="0.2">
      <c r="A443">
        <v>441</v>
      </c>
      <c r="D443" t="s">
        <v>1848</v>
      </c>
      <c r="E443" t="s">
        <v>1849</v>
      </c>
      <c r="F443" t="s">
        <v>1832</v>
      </c>
      <c r="G443" t="s">
        <v>17</v>
      </c>
      <c r="H443" s="1">
        <v>45366</v>
      </c>
      <c r="I443" t="s">
        <v>1850</v>
      </c>
    </row>
    <row r="444" spans="1:10" x14ac:dyDescent="0.2">
      <c r="A444">
        <v>442</v>
      </c>
      <c r="D444" t="s">
        <v>1851</v>
      </c>
      <c r="E444" t="s">
        <v>1852</v>
      </c>
      <c r="F444" t="s">
        <v>1832</v>
      </c>
      <c r="G444" t="s">
        <v>17</v>
      </c>
      <c r="H444" s="1">
        <v>45366</v>
      </c>
      <c r="I444" t="s">
        <v>1853</v>
      </c>
    </row>
    <row r="445" spans="1:10" x14ac:dyDescent="0.2">
      <c r="A445">
        <v>443</v>
      </c>
      <c r="D445" t="s">
        <v>1854</v>
      </c>
      <c r="E445" t="s">
        <v>1855</v>
      </c>
      <c r="F445" t="s">
        <v>1832</v>
      </c>
      <c r="G445" t="s">
        <v>17</v>
      </c>
      <c r="H445" s="1">
        <v>45366</v>
      </c>
      <c r="I445" t="s">
        <v>1856</v>
      </c>
    </row>
    <row r="446" spans="1:10" x14ac:dyDescent="0.2">
      <c r="A446">
        <v>444</v>
      </c>
      <c r="D446" t="s">
        <v>1857</v>
      </c>
      <c r="E446" t="s">
        <v>1858</v>
      </c>
      <c r="F446" t="s">
        <v>1832</v>
      </c>
      <c r="G446" t="s">
        <v>17</v>
      </c>
      <c r="H446" s="1">
        <v>45366</v>
      </c>
      <c r="I446" t="s">
        <v>1859</v>
      </c>
    </row>
    <row r="447" spans="1:10" x14ac:dyDescent="0.2">
      <c r="A447">
        <v>445</v>
      </c>
      <c r="D447" t="s">
        <v>1860</v>
      </c>
      <c r="E447" t="s">
        <v>1861</v>
      </c>
      <c r="F447" t="s">
        <v>1832</v>
      </c>
      <c r="G447" t="s">
        <v>17</v>
      </c>
      <c r="H447" s="1">
        <v>45366</v>
      </c>
      <c r="I447" t="s">
        <v>1862</v>
      </c>
    </row>
    <row r="448" spans="1:10" x14ac:dyDescent="0.2">
      <c r="A448">
        <v>446</v>
      </c>
      <c r="D448" t="s">
        <v>1863</v>
      </c>
      <c r="E448" t="s">
        <v>1864</v>
      </c>
      <c r="F448" t="s">
        <v>1832</v>
      </c>
      <c r="G448" t="s">
        <v>17</v>
      </c>
      <c r="H448" s="1">
        <v>45366</v>
      </c>
      <c r="I448" t="s">
        <v>1865</v>
      </c>
    </row>
    <row r="449" spans="1:10" x14ac:dyDescent="0.2">
      <c r="A449">
        <v>447</v>
      </c>
      <c r="D449" t="s">
        <v>1866</v>
      </c>
      <c r="E449" t="s">
        <v>1867</v>
      </c>
      <c r="F449" t="s">
        <v>1832</v>
      </c>
      <c r="G449" t="s">
        <v>17</v>
      </c>
      <c r="H449" s="1">
        <v>45366</v>
      </c>
      <c r="I449" t="s">
        <v>1868</v>
      </c>
    </row>
    <row r="450" spans="1:10" x14ac:dyDescent="0.2">
      <c r="A450">
        <v>448</v>
      </c>
      <c r="D450" t="s">
        <v>1869</v>
      </c>
      <c r="E450" t="s">
        <v>1870</v>
      </c>
      <c r="F450" t="s">
        <v>1832</v>
      </c>
      <c r="G450" t="s">
        <v>17</v>
      </c>
      <c r="H450" s="1">
        <v>45366</v>
      </c>
      <c r="I450" t="s">
        <v>1871</v>
      </c>
    </row>
    <row r="451" spans="1:10" x14ac:dyDescent="0.2">
      <c r="A451">
        <v>449</v>
      </c>
      <c r="D451" t="s">
        <v>1872</v>
      </c>
      <c r="E451" t="s">
        <v>1873</v>
      </c>
      <c r="F451" t="s">
        <v>1832</v>
      </c>
      <c r="G451" t="s">
        <v>17</v>
      </c>
      <c r="H451" s="1">
        <v>45366</v>
      </c>
      <c r="I451" t="s">
        <v>1874</v>
      </c>
    </row>
    <row r="452" spans="1:10" x14ac:dyDescent="0.2">
      <c r="A452">
        <v>450</v>
      </c>
      <c r="D452" t="s">
        <v>1875</v>
      </c>
      <c r="E452" t="s">
        <v>1876</v>
      </c>
      <c r="F452" t="s">
        <v>1832</v>
      </c>
      <c r="G452" t="s">
        <v>17</v>
      </c>
      <c r="H452" s="1">
        <v>45366</v>
      </c>
      <c r="I452" t="s">
        <v>1877</v>
      </c>
    </row>
    <row r="453" spans="1:10" x14ac:dyDescent="0.2">
      <c r="A453">
        <v>451</v>
      </c>
      <c r="D453" t="s">
        <v>1878</v>
      </c>
      <c r="E453" t="s">
        <v>1879</v>
      </c>
      <c r="F453" t="s">
        <v>1832</v>
      </c>
      <c r="G453" t="s">
        <v>17</v>
      </c>
      <c r="H453" s="1">
        <v>45366</v>
      </c>
      <c r="I453" t="s">
        <v>1880</v>
      </c>
    </row>
    <row r="454" spans="1:10" x14ac:dyDescent="0.2">
      <c r="A454">
        <v>452</v>
      </c>
      <c r="D454" t="s">
        <v>1881</v>
      </c>
      <c r="E454" t="s">
        <v>1882</v>
      </c>
      <c r="F454" t="s">
        <v>1832</v>
      </c>
      <c r="G454" t="s">
        <v>17</v>
      </c>
      <c r="H454" s="1">
        <v>45366</v>
      </c>
      <c r="I454" t="s">
        <v>1883</v>
      </c>
    </row>
    <row r="455" spans="1:10" x14ac:dyDescent="0.2">
      <c r="A455">
        <v>453</v>
      </c>
      <c r="D455" t="s">
        <v>1884</v>
      </c>
      <c r="E455" t="s">
        <v>1885</v>
      </c>
      <c r="F455" t="s">
        <v>1832</v>
      </c>
      <c r="G455" t="s">
        <v>17</v>
      </c>
      <c r="H455" s="1">
        <v>45366</v>
      </c>
      <c r="I455" t="s">
        <v>1886</v>
      </c>
    </row>
    <row r="456" spans="1:10" x14ac:dyDescent="0.2">
      <c r="A456">
        <v>454</v>
      </c>
      <c r="D456" t="s">
        <v>1887</v>
      </c>
      <c r="E456" t="s">
        <v>1888</v>
      </c>
      <c r="F456" t="s">
        <v>1832</v>
      </c>
      <c r="G456" t="s">
        <v>17</v>
      </c>
      <c r="H456" s="1">
        <v>45366</v>
      </c>
      <c r="I456" t="s">
        <v>1889</v>
      </c>
    </row>
    <row r="457" spans="1:10" x14ac:dyDescent="0.2">
      <c r="A457">
        <v>455</v>
      </c>
      <c r="D457" t="s">
        <v>1890</v>
      </c>
      <c r="E457" t="s">
        <v>1891</v>
      </c>
      <c r="F457" t="s">
        <v>1832</v>
      </c>
      <c r="G457" t="s">
        <v>17</v>
      </c>
      <c r="H457" s="1">
        <v>45366</v>
      </c>
      <c r="I457" t="s">
        <v>1892</v>
      </c>
    </row>
    <row r="458" spans="1:10" x14ac:dyDescent="0.2">
      <c r="A458">
        <v>456</v>
      </c>
      <c r="D458" t="s">
        <v>1893</v>
      </c>
      <c r="E458" t="s">
        <v>1894</v>
      </c>
      <c r="F458" t="s">
        <v>1832</v>
      </c>
      <c r="G458" t="s">
        <v>11</v>
      </c>
      <c r="H458" s="1">
        <v>42877</v>
      </c>
      <c r="I458" t="s">
        <v>1895</v>
      </c>
      <c r="J458">
        <v>191</v>
      </c>
    </row>
    <row r="459" spans="1:10" x14ac:dyDescent="0.2">
      <c r="A459">
        <v>457</v>
      </c>
      <c r="B459">
        <v>166</v>
      </c>
      <c r="C459" t="s">
        <v>385</v>
      </c>
      <c r="D459" t="s">
        <v>1896</v>
      </c>
      <c r="E459" t="s">
        <v>1897</v>
      </c>
      <c r="F459" t="s">
        <v>1898</v>
      </c>
      <c r="G459" t="s">
        <v>35</v>
      </c>
      <c r="H459" s="1">
        <v>45526</v>
      </c>
      <c r="I459" t="s">
        <v>1899</v>
      </c>
      <c r="J459">
        <v>117</v>
      </c>
    </row>
    <row r="460" spans="1:10" x14ac:dyDescent="0.2">
      <c r="A460">
        <v>458</v>
      </c>
      <c r="D460" t="s">
        <v>1900</v>
      </c>
      <c r="E460" t="s">
        <v>1901</v>
      </c>
      <c r="F460" t="s">
        <v>1898</v>
      </c>
      <c r="G460" t="s">
        <v>11</v>
      </c>
      <c r="H460" s="1">
        <v>45512</v>
      </c>
      <c r="I460" t="s">
        <v>1902</v>
      </c>
      <c r="J460">
        <v>2995</v>
      </c>
    </row>
    <row r="461" spans="1:10" x14ac:dyDescent="0.2">
      <c r="A461">
        <v>459</v>
      </c>
      <c r="D461" t="s">
        <v>1903</v>
      </c>
      <c r="E461" t="s">
        <v>1904</v>
      </c>
      <c r="F461" t="s">
        <v>1898</v>
      </c>
      <c r="G461" t="s">
        <v>11</v>
      </c>
      <c r="H461" s="1">
        <v>45324</v>
      </c>
      <c r="I461" t="s">
        <v>1905</v>
      </c>
      <c r="J461">
        <v>43567</v>
      </c>
    </row>
    <row r="462" spans="1:10" x14ac:dyDescent="0.2">
      <c r="A462">
        <v>460</v>
      </c>
      <c r="B462">
        <v>167</v>
      </c>
      <c r="C462" t="s">
        <v>390</v>
      </c>
      <c r="D462" t="s">
        <v>1906</v>
      </c>
      <c r="E462" t="s">
        <v>1907</v>
      </c>
      <c r="F462" t="s">
        <v>1908</v>
      </c>
      <c r="G462" t="s">
        <v>11</v>
      </c>
      <c r="H462" s="1">
        <v>41327</v>
      </c>
      <c r="I462" t="s">
        <v>1909</v>
      </c>
      <c r="J462">
        <v>940</v>
      </c>
    </row>
    <row r="463" spans="1:10" x14ac:dyDescent="0.2">
      <c r="A463">
        <v>461</v>
      </c>
      <c r="D463" t="s">
        <v>1910</v>
      </c>
      <c r="E463" t="s">
        <v>1911</v>
      </c>
      <c r="F463" t="s">
        <v>1908</v>
      </c>
      <c r="G463" t="s">
        <v>17</v>
      </c>
      <c r="H463" s="1">
        <v>45287</v>
      </c>
      <c r="I463" t="s">
        <v>1912</v>
      </c>
    </row>
    <row r="464" spans="1:10" x14ac:dyDescent="0.2">
      <c r="A464">
        <v>462</v>
      </c>
      <c r="B464">
        <v>168</v>
      </c>
      <c r="C464" t="s">
        <v>390</v>
      </c>
      <c r="D464" t="s">
        <v>1913</v>
      </c>
      <c r="E464" t="s">
        <v>1914</v>
      </c>
      <c r="F464" t="s">
        <v>1915</v>
      </c>
      <c r="G464" t="s">
        <v>17</v>
      </c>
      <c r="H464" s="1">
        <v>44768</v>
      </c>
      <c r="I464" t="s">
        <v>1916</v>
      </c>
    </row>
    <row r="465" spans="1:10" x14ac:dyDescent="0.2">
      <c r="A465">
        <v>463</v>
      </c>
      <c r="D465" t="s">
        <v>1917</v>
      </c>
      <c r="E465" t="s">
        <v>1918</v>
      </c>
      <c r="F465" t="s">
        <v>1919</v>
      </c>
      <c r="G465" t="s">
        <v>17</v>
      </c>
      <c r="H465" s="1">
        <v>44768</v>
      </c>
      <c r="I465" t="s">
        <v>1920</v>
      </c>
    </row>
    <row r="466" spans="1:10" x14ac:dyDescent="0.2">
      <c r="A466">
        <v>464</v>
      </c>
      <c r="B466">
        <v>169</v>
      </c>
      <c r="C466" t="s">
        <v>390</v>
      </c>
      <c r="D466" t="s">
        <v>1921</v>
      </c>
      <c r="E466" t="s">
        <v>1922</v>
      </c>
      <c r="F466" t="s">
        <v>1923</v>
      </c>
      <c r="G466" t="s">
        <v>11</v>
      </c>
      <c r="H466" s="1">
        <v>43677</v>
      </c>
      <c r="I466" t="s">
        <v>1924</v>
      </c>
      <c r="J466">
        <v>39598</v>
      </c>
    </row>
    <row r="467" spans="1:10" x14ac:dyDescent="0.2">
      <c r="A467">
        <v>465</v>
      </c>
      <c r="B467">
        <v>170</v>
      </c>
      <c r="C467" t="s">
        <v>390</v>
      </c>
      <c r="D467" t="s">
        <v>1925</v>
      </c>
      <c r="E467" t="s">
        <v>1926</v>
      </c>
      <c r="F467" t="s">
        <v>1927</v>
      </c>
      <c r="G467" t="s">
        <v>35</v>
      </c>
      <c r="H467" s="1">
        <v>45460</v>
      </c>
      <c r="J467">
        <v>5</v>
      </c>
    </row>
    <row r="468" spans="1:10" x14ac:dyDescent="0.2">
      <c r="A468">
        <v>466</v>
      </c>
      <c r="D468" t="s">
        <v>1928</v>
      </c>
      <c r="E468" t="s">
        <v>1929</v>
      </c>
      <c r="F468" t="s">
        <v>1927</v>
      </c>
      <c r="G468" t="s">
        <v>17</v>
      </c>
      <c r="H468" s="1">
        <v>45461</v>
      </c>
      <c r="I468" t="s">
        <v>1930</v>
      </c>
    </row>
    <row r="469" spans="1:10" x14ac:dyDescent="0.2">
      <c r="A469">
        <v>467</v>
      </c>
      <c r="D469" t="s">
        <v>1931</v>
      </c>
      <c r="E469" t="s">
        <v>1932</v>
      </c>
      <c r="F469" t="s">
        <v>1927</v>
      </c>
      <c r="G469" t="s">
        <v>17</v>
      </c>
      <c r="H469" s="1">
        <v>45287</v>
      </c>
      <c r="I469" t="s">
        <v>1933</v>
      </c>
    </row>
    <row r="470" spans="1:10" x14ac:dyDescent="0.2">
      <c r="A470">
        <v>468</v>
      </c>
      <c r="B470">
        <v>171</v>
      </c>
      <c r="C470" t="s">
        <v>390</v>
      </c>
      <c r="D470" t="s">
        <v>1934</v>
      </c>
      <c r="E470" t="s">
        <v>1935</v>
      </c>
      <c r="F470" t="s">
        <v>1936</v>
      </c>
      <c r="G470" t="s">
        <v>17</v>
      </c>
      <c r="H470" s="1">
        <v>44973</v>
      </c>
      <c r="I470" t="s">
        <v>1937</v>
      </c>
    </row>
    <row r="471" spans="1:10" x14ac:dyDescent="0.2">
      <c r="A471">
        <v>469</v>
      </c>
      <c r="B471">
        <v>172</v>
      </c>
      <c r="C471" t="s">
        <v>390</v>
      </c>
      <c r="D471" t="s">
        <v>1938</v>
      </c>
      <c r="E471" t="s">
        <v>1939</v>
      </c>
      <c r="F471" t="s">
        <v>1940</v>
      </c>
      <c r="G471" t="s">
        <v>11</v>
      </c>
      <c r="H471" s="1">
        <v>43677</v>
      </c>
      <c r="I471" t="s">
        <v>1941</v>
      </c>
      <c r="J471">
        <v>25284</v>
      </c>
    </row>
    <row r="472" spans="1:10" x14ac:dyDescent="0.2">
      <c r="A472">
        <v>470</v>
      </c>
      <c r="D472" t="s">
        <v>1942</v>
      </c>
      <c r="E472" t="s">
        <v>1943</v>
      </c>
      <c r="F472" t="s">
        <v>1940</v>
      </c>
      <c r="G472" t="s">
        <v>35</v>
      </c>
      <c r="H472" s="1">
        <v>45535</v>
      </c>
      <c r="I472" t="s">
        <v>1944</v>
      </c>
      <c r="J472">
        <v>44</v>
      </c>
    </row>
    <row r="473" spans="1:10" x14ac:dyDescent="0.2">
      <c r="A473">
        <v>471</v>
      </c>
      <c r="D473" t="s">
        <v>1945</v>
      </c>
      <c r="E473" t="s">
        <v>1946</v>
      </c>
      <c r="F473" t="s">
        <v>1940</v>
      </c>
      <c r="G473" t="s">
        <v>11</v>
      </c>
      <c r="H473" s="1">
        <v>45533</v>
      </c>
      <c r="I473" t="s">
        <v>1947</v>
      </c>
      <c r="J473">
        <v>82</v>
      </c>
    </row>
    <row r="474" spans="1:10" x14ac:dyDescent="0.2">
      <c r="A474">
        <v>472</v>
      </c>
      <c r="D474" t="s">
        <v>1948</v>
      </c>
      <c r="E474" t="s">
        <v>1949</v>
      </c>
      <c r="F474" t="s">
        <v>1950</v>
      </c>
      <c r="G474" t="s">
        <v>11</v>
      </c>
      <c r="H474" s="1">
        <v>43677</v>
      </c>
      <c r="I474" t="s">
        <v>1951</v>
      </c>
      <c r="J474">
        <v>13268</v>
      </c>
    </row>
    <row r="475" spans="1:10" x14ac:dyDescent="0.2">
      <c r="A475">
        <v>473</v>
      </c>
      <c r="D475" t="s">
        <v>1952</v>
      </c>
      <c r="E475" t="s">
        <v>1953</v>
      </c>
      <c r="F475" t="s">
        <v>1950</v>
      </c>
      <c r="G475" t="s">
        <v>35</v>
      </c>
      <c r="H475" s="1">
        <v>45535</v>
      </c>
      <c r="I475" t="s">
        <v>1954</v>
      </c>
      <c r="J475">
        <v>10</v>
      </c>
    </row>
    <row r="476" spans="1:10" x14ac:dyDescent="0.2">
      <c r="A476">
        <v>474</v>
      </c>
      <c r="D476" t="s">
        <v>1955</v>
      </c>
      <c r="E476" t="s">
        <v>1956</v>
      </c>
      <c r="F476" t="s">
        <v>1950</v>
      </c>
      <c r="G476" t="s">
        <v>11</v>
      </c>
      <c r="H476" s="1">
        <v>45533</v>
      </c>
      <c r="I476" t="s">
        <v>1957</v>
      </c>
      <c r="J476">
        <v>19</v>
      </c>
    </row>
    <row r="477" spans="1:10" x14ac:dyDescent="0.2">
      <c r="A477">
        <v>475</v>
      </c>
      <c r="D477" t="s">
        <v>1958</v>
      </c>
      <c r="E477" t="s">
        <v>1959</v>
      </c>
      <c r="F477" t="s">
        <v>1960</v>
      </c>
      <c r="G477" t="s">
        <v>17</v>
      </c>
      <c r="H477" s="1">
        <v>44768</v>
      </c>
      <c r="I477" t="s">
        <v>1961</v>
      </c>
    </row>
    <row r="478" spans="1:10" x14ac:dyDescent="0.2">
      <c r="A478">
        <v>476</v>
      </c>
      <c r="D478" t="s">
        <v>1962</v>
      </c>
      <c r="E478" t="s">
        <v>1963</v>
      </c>
      <c r="F478" t="s">
        <v>1964</v>
      </c>
      <c r="G478" t="s">
        <v>17</v>
      </c>
      <c r="H478" s="1">
        <v>44768</v>
      </c>
      <c r="I478" t="s">
        <v>1965</v>
      </c>
    </row>
    <row r="479" spans="1:10" x14ac:dyDescent="0.2">
      <c r="A479">
        <v>477</v>
      </c>
      <c r="D479" t="s">
        <v>1966</v>
      </c>
      <c r="E479" t="s">
        <v>1967</v>
      </c>
      <c r="F479" t="s">
        <v>1968</v>
      </c>
      <c r="G479" t="s">
        <v>17</v>
      </c>
      <c r="H479" s="1">
        <v>44768</v>
      </c>
      <c r="I479" t="s">
        <v>1969</v>
      </c>
    </row>
    <row r="480" spans="1:10" x14ac:dyDescent="0.2">
      <c r="A480">
        <v>478</v>
      </c>
      <c r="D480" t="s">
        <v>1970</v>
      </c>
      <c r="E480" t="s">
        <v>1971</v>
      </c>
      <c r="F480" t="s">
        <v>1972</v>
      </c>
      <c r="G480" t="s">
        <v>11</v>
      </c>
      <c r="H480" s="1">
        <v>45308</v>
      </c>
      <c r="I480" t="s">
        <v>1973</v>
      </c>
      <c r="J480">
        <v>67</v>
      </c>
    </row>
    <row r="481" spans="1:10" x14ac:dyDescent="0.2">
      <c r="A481">
        <v>479</v>
      </c>
      <c r="D481" t="s">
        <v>1974</v>
      </c>
      <c r="E481" t="s">
        <v>1975</v>
      </c>
      <c r="F481" t="s">
        <v>1972</v>
      </c>
      <c r="G481" t="s">
        <v>11</v>
      </c>
      <c r="H481" s="1">
        <v>43677</v>
      </c>
      <c r="I481" t="s">
        <v>1976</v>
      </c>
      <c r="J481">
        <v>17628</v>
      </c>
    </row>
    <row r="482" spans="1:10" x14ac:dyDescent="0.2">
      <c r="A482">
        <v>480</v>
      </c>
      <c r="D482" t="s">
        <v>1977</v>
      </c>
      <c r="E482" t="s">
        <v>1978</v>
      </c>
      <c r="F482" t="s">
        <v>1979</v>
      </c>
      <c r="G482" t="s">
        <v>35</v>
      </c>
      <c r="H482" s="1">
        <v>45473</v>
      </c>
      <c r="I482" t="s">
        <v>1980</v>
      </c>
      <c r="J482">
        <v>49</v>
      </c>
    </row>
    <row r="483" spans="1:10" x14ac:dyDescent="0.2">
      <c r="A483">
        <v>481</v>
      </c>
      <c r="D483" t="s">
        <v>1981</v>
      </c>
      <c r="E483" t="s">
        <v>1982</v>
      </c>
      <c r="F483" t="s">
        <v>1979</v>
      </c>
      <c r="G483" t="s">
        <v>17</v>
      </c>
      <c r="H483" s="1">
        <v>45472</v>
      </c>
      <c r="I483" t="s">
        <v>1983</v>
      </c>
    </row>
    <row r="484" spans="1:10" x14ac:dyDescent="0.2">
      <c r="A484">
        <v>482</v>
      </c>
      <c r="D484" t="s">
        <v>1984</v>
      </c>
      <c r="E484" t="s">
        <v>1985</v>
      </c>
      <c r="F484" t="s">
        <v>1979</v>
      </c>
      <c r="G484" t="s">
        <v>11</v>
      </c>
      <c r="H484" s="1">
        <v>43677</v>
      </c>
      <c r="I484" t="s">
        <v>1986</v>
      </c>
      <c r="J484">
        <v>23474</v>
      </c>
    </row>
    <row r="485" spans="1:10" x14ac:dyDescent="0.2">
      <c r="A485">
        <v>483</v>
      </c>
      <c r="B485">
        <v>173</v>
      </c>
      <c r="C485" t="s">
        <v>390</v>
      </c>
      <c r="D485" t="s">
        <v>1987</v>
      </c>
      <c r="E485" t="s">
        <v>1988</v>
      </c>
      <c r="F485" t="s">
        <v>1989</v>
      </c>
      <c r="G485" t="s">
        <v>35</v>
      </c>
      <c r="H485" s="1">
        <v>45422</v>
      </c>
      <c r="I485" t="s">
        <v>1990</v>
      </c>
      <c r="J485">
        <v>10</v>
      </c>
    </row>
    <row r="486" spans="1:10" x14ac:dyDescent="0.2">
      <c r="A486">
        <v>484</v>
      </c>
      <c r="D486" t="s">
        <v>1991</v>
      </c>
      <c r="E486" t="s">
        <v>1992</v>
      </c>
      <c r="F486" t="s">
        <v>1989</v>
      </c>
      <c r="G486" t="s">
        <v>11</v>
      </c>
      <c r="H486" s="1">
        <v>45421</v>
      </c>
      <c r="I486" t="s">
        <v>1993</v>
      </c>
      <c r="J486">
        <v>11</v>
      </c>
    </row>
    <row r="487" spans="1:10" x14ac:dyDescent="0.2">
      <c r="A487">
        <v>485</v>
      </c>
      <c r="D487" t="s">
        <v>1994</v>
      </c>
      <c r="E487" t="s">
        <v>1995</v>
      </c>
      <c r="F487" t="s">
        <v>1989</v>
      </c>
      <c r="G487" t="s">
        <v>11</v>
      </c>
      <c r="H487" s="1">
        <v>43677</v>
      </c>
      <c r="I487" t="s">
        <v>1996</v>
      </c>
      <c r="J487">
        <v>53192</v>
      </c>
    </row>
    <row r="488" spans="1:10" x14ac:dyDescent="0.2">
      <c r="A488">
        <v>486</v>
      </c>
      <c r="B488">
        <v>174</v>
      </c>
      <c r="C488" t="s">
        <v>390</v>
      </c>
      <c r="D488" t="s">
        <v>1997</v>
      </c>
      <c r="E488" t="s">
        <v>1998</v>
      </c>
      <c r="F488" t="s">
        <v>1999</v>
      </c>
      <c r="G488" t="s">
        <v>11</v>
      </c>
      <c r="H488" s="1">
        <v>45086</v>
      </c>
      <c r="I488" t="s">
        <v>2000</v>
      </c>
      <c r="J488">
        <v>3867</v>
      </c>
    </row>
    <row r="489" spans="1:10" x14ac:dyDescent="0.2">
      <c r="A489">
        <v>487</v>
      </c>
      <c r="B489">
        <v>175</v>
      </c>
      <c r="C489" t="s">
        <v>390</v>
      </c>
      <c r="D489" t="s">
        <v>2001</v>
      </c>
      <c r="E489" t="s">
        <v>2002</v>
      </c>
      <c r="F489" t="s">
        <v>2003</v>
      </c>
      <c r="G489" t="s">
        <v>17</v>
      </c>
      <c r="H489" s="1">
        <v>44729</v>
      </c>
      <c r="I489" t="s">
        <v>2004</v>
      </c>
    </row>
    <row r="490" spans="1:10" x14ac:dyDescent="0.2">
      <c r="A490">
        <v>488</v>
      </c>
      <c r="D490" t="s">
        <v>2005</v>
      </c>
      <c r="E490" t="s">
        <v>2006</v>
      </c>
      <c r="F490" t="s">
        <v>2003</v>
      </c>
      <c r="G490" t="s">
        <v>11</v>
      </c>
      <c r="H490" s="1">
        <v>43281</v>
      </c>
      <c r="I490" t="s">
        <v>2007</v>
      </c>
      <c r="J490">
        <v>7303</v>
      </c>
    </row>
    <row r="491" spans="1:10" x14ac:dyDescent="0.2">
      <c r="A491">
        <v>489</v>
      </c>
      <c r="B491">
        <v>176</v>
      </c>
      <c r="C491" t="s">
        <v>385</v>
      </c>
      <c r="D491" t="s">
        <v>2008</v>
      </c>
      <c r="E491" t="s">
        <v>2009</v>
      </c>
      <c r="F491" t="s">
        <v>2010</v>
      </c>
      <c r="G491" t="s">
        <v>35</v>
      </c>
      <c r="H491" s="1">
        <v>45378</v>
      </c>
      <c r="I491" t="s">
        <v>2011</v>
      </c>
      <c r="J491">
        <v>51</v>
      </c>
    </row>
    <row r="492" spans="1:10" x14ac:dyDescent="0.2">
      <c r="A492">
        <v>490</v>
      </c>
      <c r="D492" t="s">
        <v>2012</v>
      </c>
      <c r="E492" t="s">
        <v>2013</v>
      </c>
      <c r="F492" t="s">
        <v>2010</v>
      </c>
      <c r="G492" t="s">
        <v>11</v>
      </c>
      <c r="H492" s="1">
        <v>42965</v>
      </c>
      <c r="I492" t="s">
        <v>2014</v>
      </c>
      <c r="J492">
        <v>484</v>
      </c>
    </row>
    <row r="493" spans="1:10" x14ac:dyDescent="0.2">
      <c r="A493">
        <v>491</v>
      </c>
      <c r="D493" t="s">
        <v>2015</v>
      </c>
      <c r="E493" t="s">
        <v>2016</v>
      </c>
      <c r="F493" t="s">
        <v>2010</v>
      </c>
      <c r="G493" t="s">
        <v>11</v>
      </c>
      <c r="H493" s="1">
        <v>42965</v>
      </c>
      <c r="I493" t="s">
        <v>2017</v>
      </c>
      <c r="J493">
        <v>1263</v>
      </c>
    </row>
    <row r="494" spans="1:10" x14ac:dyDescent="0.2">
      <c r="A494">
        <v>492</v>
      </c>
      <c r="B494">
        <v>177</v>
      </c>
      <c r="C494" t="s">
        <v>385</v>
      </c>
      <c r="D494" t="s">
        <v>2018</v>
      </c>
      <c r="E494" t="s">
        <v>2019</v>
      </c>
      <c r="F494" t="s">
        <v>2020</v>
      </c>
      <c r="G494" t="s">
        <v>17</v>
      </c>
      <c r="H494" s="1">
        <v>41908</v>
      </c>
    </row>
    <row r="495" spans="1:10" x14ac:dyDescent="0.2">
      <c r="A495">
        <v>493</v>
      </c>
      <c r="B495">
        <v>178</v>
      </c>
      <c r="C495" t="s">
        <v>385</v>
      </c>
      <c r="D495" t="s">
        <v>2021</v>
      </c>
      <c r="E495" t="s">
        <v>2022</v>
      </c>
      <c r="F495" t="s">
        <v>2023</v>
      </c>
      <c r="G495" t="s">
        <v>11</v>
      </c>
      <c r="H495" s="1">
        <v>44376</v>
      </c>
      <c r="I495" t="s">
        <v>2024</v>
      </c>
      <c r="J495">
        <v>7507</v>
      </c>
    </row>
    <row r="496" spans="1:10" x14ac:dyDescent="0.2">
      <c r="A496">
        <v>494</v>
      </c>
      <c r="B496">
        <v>179</v>
      </c>
      <c r="C496" t="s">
        <v>403</v>
      </c>
      <c r="D496" t="s">
        <v>2025</v>
      </c>
      <c r="E496" t="s">
        <v>2026</v>
      </c>
      <c r="F496" t="s">
        <v>2027</v>
      </c>
      <c r="G496" t="s">
        <v>17</v>
      </c>
      <c r="H496" s="1">
        <v>45345</v>
      </c>
      <c r="I496" t="s">
        <v>2028</v>
      </c>
    </row>
    <row r="497" spans="1:10" x14ac:dyDescent="0.2">
      <c r="A497">
        <v>495</v>
      </c>
      <c r="B497">
        <v>180</v>
      </c>
      <c r="C497" t="s">
        <v>403</v>
      </c>
      <c r="D497" t="s">
        <v>2029</v>
      </c>
      <c r="E497" t="s">
        <v>2030</v>
      </c>
      <c r="F497" t="s">
        <v>2031</v>
      </c>
      <c r="G497" t="s">
        <v>17</v>
      </c>
      <c r="H497" s="1">
        <v>45287</v>
      </c>
      <c r="I497" t="s">
        <v>2032</v>
      </c>
    </row>
    <row r="498" spans="1:10" x14ac:dyDescent="0.2">
      <c r="A498">
        <v>496</v>
      </c>
      <c r="B498">
        <v>181</v>
      </c>
      <c r="C498" t="s">
        <v>390</v>
      </c>
      <c r="D498" t="s">
        <v>2033</v>
      </c>
      <c r="E498" t="s">
        <v>2034</v>
      </c>
      <c r="F498" t="s">
        <v>2035</v>
      </c>
      <c r="G498" t="s">
        <v>17</v>
      </c>
      <c r="H498" s="1">
        <v>45287</v>
      </c>
      <c r="I498" t="s">
        <v>2036</v>
      </c>
    </row>
    <row r="499" spans="1:10" x14ac:dyDescent="0.2">
      <c r="A499">
        <v>497</v>
      </c>
      <c r="B499">
        <v>182</v>
      </c>
      <c r="C499" t="s">
        <v>390</v>
      </c>
      <c r="D499" t="s">
        <v>2037</v>
      </c>
      <c r="E499" t="s">
        <v>2038</v>
      </c>
      <c r="F499" t="s">
        <v>2039</v>
      </c>
      <c r="G499" t="s">
        <v>11</v>
      </c>
      <c r="H499" s="1">
        <v>43567</v>
      </c>
      <c r="I499" t="s">
        <v>2040</v>
      </c>
      <c r="J499">
        <v>117230</v>
      </c>
    </row>
    <row r="500" spans="1:10" x14ac:dyDescent="0.2">
      <c r="A500">
        <v>498</v>
      </c>
      <c r="B500">
        <v>183</v>
      </c>
      <c r="C500" t="s">
        <v>390</v>
      </c>
      <c r="D500" t="s">
        <v>2041</v>
      </c>
      <c r="E500" t="s">
        <v>2042</v>
      </c>
      <c r="F500" t="s">
        <v>2043</v>
      </c>
      <c r="G500" t="s">
        <v>17</v>
      </c>
      <c r="H500" s="1">
        <v>45287</v>
      </c>
      <c r="I500" t="s">
        <v>2044</v>
      </c>
    </row>
    <row r="501" spans="1:10" x14ac:dyDescent="0.2">
      <c r="A501">
        <v>499</v>
      </c>
      <c r="B501">
        <v>184</v>
      </c>
      <c r="C501" t="s">
        <v>390</v>
      </c>
      <c r="D501" t="s">
        <v>2045</v>
      </c>
      <c r="E501" t="s">
        <v>2046</v>
      </c>
      <c r="F501" t="s">
        <v>2047</v>
      </c>
      <c r="G501" t="s">
        <v>11</v>
      </c>
      <c r="H501" s="1">
        <v>43067</v>
      </c>
      <c r="I501" t="s">
        <v>2048</v>
      </c>
      <c r="J501">
        <v>18975</v>
      </c>
    </row>
    <row r="502" spans="1:10" x14ac:dyDescent="0.2">
      <c r="A502">
        <v>500</v>
      </c>
      <c r="B502">
        <v>185</v>
      </c>
      <c r="C502" t="s">
        <v>390</v>
      </c>
      <c r="D502" t="s">
        <v>2049</v>
      </c>
      <c r="E502" t="s">
        <v>2050</v>
      </c>
      <c r="F502" t="s">
        <v>2051</v>
      </c>
      <c r="G502" t="s">
        <v>17</v>
      </c>
      <c r="H502" s="1">
        <v>45287</v>
      </c>
      <c r="I502" t="s">
        <v>2052</v>
      </c>
    </row>
    <row r="503" spans="1:10" x14ac:dyDescent="0.2">
      <c r="A503">
        <v>501</v>
      </c>
      <c r="B503">
        <v>186</v>
      </c>
      <c r="C503" t="s">
        <v>394</v>
      </c>
      <c r="D503" t="s">
        <v>2053</v>
      </c>
      <c r="E503" t="s">
        <v>2054</v>
      </c>
      <c r="F503" t="s">
        <v>2055</v>
      </c>
      <c r="G503" t="s">
        <v>17</v>
      </c>
      <c r="H503" s="1">
        <v>45068</v>
      </c>
      <c r="I503" t="s">
        <v>2056</v>
      </c>
    </row>
    <row r="504" spans="1:10" x14ac:dyDescent="0.2">
      <c r="A504">
        <v>502</v>
      </c>
      <c r="B504">
        <v>187</v>
      </c>
      <c r="C504" t="s">
        <v>394</v>
      </c>
      <c r="D504" t="s">
        <v>2057</v>
      </c>
      <c r="E504" t="s">
        <v>2058</v>
      </c>
      <c r="F504" t="s">
        <v>2059</v>
      </c>
      <c r="G504" t="s">
        <v>17</v>
      </c>
      <c r="H504" s="1">
        <v>45287</v>
      </c>
      <c r="I504" t="s">
        <v>2060</v>
      </c>
    </row>
    <row r="505" spans="1:10" x14ac:dyDescent="0.2">
      <c r="A505">
        <v>503</v>
      </c>
      <c r="B505">
        <v>188</v>
      </c>
      <c r="C505" t="s">
        <v>390</v>
      </c>
      <c r="D505" t="s">
        <v>2061</v>
      </c>
      <c r="E505" t="s">
        <v>2062</v>
      </c>
      <c r="F505" t="s">
        <v>2063</v>
      </c>
      <c r="G505" t="s">
        <v>17</v>
      </c>
      <c r="H505" s="1">
        <v>45287</v>
      </c>
      <c r="I505" t="s">
        <v>2064</v>
      </c>
    </row>
    <row r="506" spans="1:10" x14ac:dyDescent="0.2">
      <c r="A506">
        <v>504</v>
      </c>
      <c r="B506">
        <v>189</v>
      </c>
      <c r="C506" t="s">
        <v>390</v>
      </c>
      <c r="D506" t="s">
        <v>2065</v>
      </c>
      <c r="E506" t="s">
        <v>2066</v>
      </c>
      <c r="F506" t="s">
        <v>2067</v>
      </c>
      <c r="G506" t="s">
        <v>11</v>
      </c>
      <c r="H506" s="1">
        <v>43281</v>
      </c>
      <c r="I506" t="s">
        <v>2068</v>
      </c>
      <c r="J506">
        <v>4263</v>
      </c>
    </row>
    <row r="507" spans="1:10" x14ac:dyDescent="0.2">
      <c r="A507">
        <v>505</v>
      </c>
      <c r="B507">
        <v>190</v>
      </c>
      <c r="C507" t="s">
        <v>390</v>
      </c>
      <c r="D507" t="s">
        <v>2069</v>
      </c>
      <c r="E507" t="s">
        <v>2070</v>
      </c>
      <c r="F507" t="s">
        <v>2071</v>
      </c>
      <c r="G507" t="s">
        <v>11</v>
      </c>
      <c r="H507" s="1">
        <v>45212</v>
      </c>
      <c r="I507" t="s">
        <v>2072</v>
      </c>
      <c r="J507">
        <v>172</v>
      </c>
    </row>
    <row r="508" spans="1:10" x14ac:dyDescent="0.2">
      <c r="A508">
        <v>506</v>
      </c>
      <c r="D508" t="s">
        <v>2073</v>
      </c>
      <c r="E508" t="s">
        <v>2074</v>
      </c>
      <c r="F508" t="s">
        <v>2071</v>
      </c>
      <c r="G508" t="s">
        <v>11</v>
      </c>
      <c r="H508" s="1">
        <v>43281</v>
      </c>
      <c r="I508" t="s">
        <v>2075</v>
      </c>
      <c r="J508">
        <v>72721</v>
      </c>
    </row>
    <row r="509" spans="1:10" x14ac:dyDescent="0.2">
      <c r="A509">
        <v>507</v>
      </c>
      <c r="B509">
        <v>191</v>
      </c>
      <c r="C509" t="s">
        <v>390</v>
      </c>
      <c r="D509" t="s">
        <v>2076</v>
      </c>
      <c r="E509" t="s">
        <v>2077</v>
      </c>
      <c r="F509" t="s">
        <v>2078</v>
      </c>
      <c r="G509" t="s">
        <v>11</v>
      </c>
      <c r="H509" s="1">
        <v>44610</v>
      </c>
      <c r="I509" t="s">
        <v>2079</v>
      </c>
      <c r="J509">
        <v>24</v>
      </c>
    </row>
    <row r="510" spans="1:10" x14ac:dyDescent="0.2">
      <c r="A510">
        <v>508</v>
      </c>
      <c r="D510" t="s">
        <v>2080</v>
      </c>
      <c r="E510" t="s">
        <v>2081</v>
      </c>
      <c r="F510" t="s">
        <v>2078</v>
      </c>
      <c r="G510" t="s">
        <v>11</v>
      </c>
      <c r="H510" s="1">
        <v>43223</v>
      </c>
      <c r="I510" t="s">
        <v>2082</v>
      </c>
      <c r="J510">
        <v>4412</v>
      </c>
    </row>
    <row r="511" spans="1:10" x14ac:dyDescent="0.2">
      <c r="A511">
        <v>509</v>
      </c>
      <c r="B511">
        <v>192</v>
      </c>
      <c r="C511" t="s">
        <v>390</v>
      </c>
      <c r="D511" t="s">
        <v>2083</v>
      </c>
      <c r="E511" t="s">
        <v>2084</v>
      </c>
      <c r="F511" t="s">
        <v>2085</v>
      </c>
      <c r="G511" t="s">
        <v>11</v>
      </c>
      <c r="H511" s="1">
        <v>45212</v>
      </c>
      <c r="I511" t="s">
        <v>2086</v>
      </c>
      <c r="J511">
        <v>372</v>
      </c>
    </row>
    <row r="512" spans="1:10" x14ac:dyDescent="0.2">
      <c r="A512">
        <v>510</v>
      </c>
      <c r="D512" t="s">
        <v>2087</v>
      </c>
      <c r="E512" t="s">
        <v>2088</v>
      </c>
      <c r="F512" t="s">
        <v>2085</v>
      </c>
      <c r="G512" t="s">
        <v>11</v>
      </c>
      <c r="H512" s="1">
        <v>43281</v>
      </c>
      <c r="I512" t="s">
        <v>2089</v>
      </c>
      <c r="J512">
        <v>56870</v>
      </c>
    </row>
    <row r="513" spans="1:10" x14ac:dyDescent="0.2">
      <c r="A513">
        <v>511</v>
      </c>
      <c r="B513">
        <v>193</v>
      </c>
      <c r="C513" t="s">
        <v>390</v>
      </c>
      <c r="D513" t="s">
        <v>2090</v>
      </c>
      <c r="E513" t="s">
        <v>2091</v>
      </c>
      <c r="F513" t="s">
        <v>2092</v>
      </c>
      <c r="G513" t="s">
        <v>11</v>
      </c>
      <c r="H513" s="1">
        <v>43281</v>
      </c>
      <c r="I513" t="s">
        <v>2093</v>
      </c>
      <c r="J513">
        <v>33291</v>
      </c>
    </row>
    <row r="514" spans="1:10" x14ac:dyDescent="0.2">
      <c r="A514">
        <v>512</v>
      </c>
      <c r="B514">
        <v>194</v>
      </c>
      <c r="C514" t="s">
        <v>390</v>
      </c>
      <c r="D514" t="s">
        <v>2094</v>
      </c>
      <c r="E514" t="s">
        <v>2095</v>
      </c>
      <c r="F514" t="s">
        <v>2096</v>
      </c>
      <c r="G514" t="s">
        <v>11</v>
      </c>
      <c r="H514" s="1">
        <v>43281</v>
      </c>
      <c r="I514" t="s">
        <v>2097</v>
      </c>
      <c r="J514">
        <v>69506</v>
      </c>
    </row>
    <row r="515" spans="1:10" x14ac:dyDescent="0.2">
      <c r="A515">
        <v>513</v>
      </c>
      <c r="B515">
        <v>195</v>
      </c>
      <c r="C515" t="s">
        <v>390</v>
      </c>
      <c r="D515" t="s">
        <v>2098</v>
      </c>
      <c r="E515" t="s">
        <v>2099</v>
      </c>
      <c r="F515" t="s">
        <v>2100</v>
      </c>
      <c r="G515" t="s">
        <v>11</v>
      </c>
      <c r="H515" s="1">
        <v>45210</v>
      </c>
      <c r="I515" t="s">
        <v>2101</v>
      </c>
      <c r="J515">
        <v>73</v>
      </c>
    </row>
    <row r="516" spans="1:10" x14ac:dyDescent="0.2">
      <c r="A516">
        <v>514</v>
      </c>
      <c r="D516" t="s">
        <v>2102</v>
      </c>
      <c r="E516" t="s">
        <v>2103</v>
      </c>
      <c r="F516" t="s">
        <v>2100</v>
      </c>
      <c r="G516" t="s">
        <v>11</v>
      </c>
      <c r="H516" s="1">
        <v>43281</v>
      </c>
      <c r="I516" t="s">
        <v>2104</v>
      </c>
      <c r="J516">
        <v>84599</v>
      </c>
    </row>
    <row r="517" spans="1:10" x14ac:dyDescent="0.2">
      <c r="A517">
        <v>515</v>
      </c>
      <c r="B517">
        <v>196</v>
      </c>
      <c r="C517" t="s">
        <v>390</v>
      </c>
      <c r="D517" t="s">
        <v>2105</v>
      </c>
      <c r="E517" t="s">
        <v>2106</v>
      </c>
      <c r="F517" t="s">
        <v>2107</v>
      </c>
      <c r="G517" t="s">
        <v>35</v>
      </c>
      <c r="H517" s="1">
        <v>44137</v>
      </c>
      <c r="I517" t="s">
        <v>2108</v>
      </c>
      <c r="J517">
        <v>46</v>
      </c>
    </row>
    <row r="518" spans="1:10" x14ac:dyDescent="0.2">
      <c r="A518">
        <v>516</v>
      </c>
      <c r="D518" t="s">
        <v>2109</v>
      </c>
      <c r="E518" t="s">
        <v>2110</v>
      </c>
      <c r="F518" t="s">
        <v>2107</v>
      </c>
      <c r="G518" t="s">
        <v>17</v>
      </c>
      <c r="H518" s="1">
        <v>45472</v>
      </c>
      <c r="I518" t="s">
        <v>2111</v>
      </c>
    </row>
    <row r="519" spans="1:10" x14ac:dyDescent="0.2">
      <c r="A519">
        <v>517</v>
      </c>
      <c r="D519" t="s">
        <v>2112</v>
      </c>
      <c r="E519" t="s">
        <v>2113</v>
      </c>
      <c r="F519" t="s">
        <v>2107</v>
      </c>
      <c r="G519" t="s">
        <v>11</v>
      </c>
      <c r="H519" s="1">
        <v>44531</v>
      </c>
      <c r="I519" t="s">
        <v>2114</v>
      </c>
      <c r="J519">
        <v>38909</v>
      </c>
    </row>
    <row r="520" spans="1:10" x14ac:dyDescent="0.2">
      <c r="A520">
        <v>518</v>
      </c>
      <c r="D520" t="s">
        <v>2115</v>
      </c>
      <c r="E520" t="s">
        <v>2116</v>
      </c>
      <c r="F520" t="s">
        <v>2107</v>
      </c>
      <c r="G520" t="s">
        <v>11</v>
      </c>
      <c r="H520" s="1">
        <v>44531</v>
      </c>
      <c r="I520" t="s">
        <v>2117</v>
      </c>
      <c r="J520">
        <v>31758</v>
      </c>
    </row>
    <row r="521" spans="1:10" x14ac:dyDescent="0.2">
      <c r="A521">
        <v>519</v>
      </c>
      <c r="D521" t="s">
        <v>2118</v>
      </c>
      <c r="E521" t="s">
        <v>2119</v>
      </c>
      <c r="F521" t="s">
        <v>2107</v>
      </c>
      <c r="G521" t="s">
        <v>11</v>
      </c>
      <c r="H521" s="1">
        <v>44520</v>
      </c>
      <c r="I521" t="s">
        <v>2120</v>
      </c>
      <c r="J521">
        <v>32934</v>
      </c>
    </row>
    <row r="522" spans="1:10" x14ac:dyDescent="0.2">
      <c r="A522">
        <v>520</v>
      </c>
      <c r="D522" t="s">
        <v>2121</v>
      </c>
      <c r="E522" t="s">
        <v>2122</v>
      </c>
      <c r="F522" t="s">
        <v>2107</v>
      </c>
      <c r="G522" t="s">
        <v>11</v>
      </c>
      <c r="H522" s="1">
        <v>44531</v>
      </c>
      <c r="I522" t="s">
        <v>2123</v>
      </c>
      <c r="J522">
        <v>36849</v>
      </c>
    </row>
    <row r="523" spans="1:10" x14ac:dyDescent="0.2">
      <c r="A523">
        <v>521</v>
      </c>
      <c r="D523" t="s">
        <v>2124</v>
      </c>
      <c r="E523" t="s">
        <v>2125</v>
      </c>
      <c r="F523" t="s">
        <v>2107</v>
      </c>
      <c r="G523" t="s">
        <v>11</v>
      </c>
      <c r="H523" s="1">
        <v>44531</v>
      </c>
      <c r="I523" t="s">
        <v>2126</v>
      </c>
      <c r="J523">
        <v>30480</v>
      </c>
    </row>
    <row r="524" spans="1:10" x14ac:dyDescent="0.2">
      <c r="A524">
        <v>522</v>
      </c>
      <c r="D524" t="s">
        <v>2127</v>
      </c>
      <c r="E524" t="s">
        <v>2128</v>
      </c>
      <c r="F524" t="s">
        <v>2107</v>
      </c>
      <c r="G524" t="s">
        <v>11</v>
      </c>
      <c r="H524" s="1">
        <v>44531</v>
      </c>
      <c r="I524" t="s">
        <v>2129</v>
      </c>
      <c r="J524">
        <v>36665</v>
      </c>
    </row>
    <row r="525" spans="1:10" x14ac:dyDescent="0.2">
      <c r="A525">
        <v>523</v>
      </c>
      <c r="D525" t="s">
        <v>2130</v>
      </c>
      <c r="E525" t="s">
        <v>2131</v>
      </c>
      <c r="F525" t="s">
        <v>2107</v>
      </c>
      <c r="G525" t="s">
        <v>11</v>
      </c>
      <c r="H525" s="1">
        <v>44531</v>
      </c>
      <c r="I525" t="s">
        <v>2132</v>
      </c>
      <c r="J525">
        <v>39838</v>
      </c>
    </row>
    <row r="526" spans="1:10" x14ac:dyDescent="0.2">
      <c r="A526">
        <v>524</v>
      </c>
      <c r="B526">
        <v>197</v>
      </c>
      <c r="C526" t="s">
        <v>390</v>
      </c>
      <c r="D526" t="s">
        <v>2133</v>
      </c>
      <c r="E526" t="s">
        <v>2134</v>
      </c>
      <c r="F526" t="s">
        <v>2135</v>
      </c>
      <c r="G526" t="s">
        <v>35</v>
      </c>
      <c r="H526" s="1">
        <v>45449</v>
      </c>
      <c r="J526">
        <v>5</v>
      </c>
    </row>
    <row r="527" spans="1:10" x14ac:dyDescent="0.2">
      <c r="A527">
        <v>525</v>
      </c>
      <c r="D527" t="s">
        <v>2136</v>
      </c>
      <c r="E527" t="s">
        <v>2137</v>
      </c>
      <c r="F527" t="s">
        <v>2135</v>
      </c>
      <c r="G527" t="s">
        <v>17</v>
      </c>
      <c r="H527" s="1">
        <v>45440</v>
      </c>
      <c r="I527" t="s">
        <v>2138</v>
      </c>
    </row>
    <row r="528" spans="1:10" x14ac:dyDescent="0.2">
      <c r="A528">
        <v>526</v>
      </c>
      <c r="B528">
        <v>198</v>
      </c>
      <c r="C528" t="s">
        <v>390</v>
      </c>
      <c r="D528" t="s">
        <v>2139</v>
      </c>
      <c r="E528" t="s">
        <v>2140</v>
      </c>
      <c r="F528" t="s">
        <v>2141</v>
      </c>
      <c r="G528" t="s">
        <v>17</v>
      </c>
      <c r="H528" s="1">
        <v>45086</v>
      </c>
      <c r="I528" t="s">
        <v>2142</v>
      </c>
    </row>
    <row r="529" spans="1:10" x14ac:dyDescent="0.2">
      <c r="A529">
        <v>527</v>
      </c>
      <c r="B529">
        <v>199</v>
      </c>
      <c r="C529" t="s">
        <v>394</v>
      </c>
      <c r="D529" t="s">
        <v>2143</v>
      </c>
      <c r="E529" t="s">
        <v>2144</v>
      </c>
      <c r="F529" t="s">
        <v>2145</v>
      </c>
      <c r="G529" t="s">
        <v>11</v>
      </c>
      <c r="H529" s="1">
        <v>43998</v>
      </c>
      <c r="I529" t="s">
        <v>2146</v>
      </c>
      <c r="J529">
        <v>5192</v>
      </c>
    </row>
    <row r="530" spans="1:10" x14ac:dyDescent="0.2">
      <c r="A530">
        <v>528</v>
      </c>
      <c r="D530" t="s">
        <v>2147</v>
      </c>
      <c r="E530" t="s">
        <v>2148</v>
      </c>
      <c r="F530" t="s">
        <v>2145</v>
      </c>
      <c r="G530" t="s">
        <v>11</v>
      </c>
      <c r="H530" s="1">
        <v>43998</v>
      </c>
      <c r="I530" t="s">
        <v>2149</v>
      </c>
      <c r="J530">
        <v>6191</v>
      </c>
    </row>
    <row r="531" spans="1:10" x14ac:dyDescent="0.2">
      <c r="A531">
        <v>529</v>
      </c>
      <c r="D531" t="s">
        <v>2150</v>
      </c>
      <c r="E531" t="s">
        <v>2151</v>
      </c>
      <c r="F531" t="s">
        <v>2145</v>
      </c>
      <c r="G531" t="s">
        <v>11</v>
      </c>
      <c r="H531" s="1">
        <v>43564</v>
      </c>
      <c r="I531" t="s">
        <v>2152</v>
      </c>
      <c r="J531">
        <v>8133</v>
      </c>
    </row>
    <row r="532" spans="1:10" x14ac:dyDescent="0.2">
      <c r="A532">
        <v>530</v>
      </c>
      <c r="B532">
        <v>200</v>
      </c>
      <c r="C532" t="s">
        <v>390</v>
      </c>
      <c r="D532" t="s">
        <v>2153</v>
      </c>
      <c r="E532" t="s">
        <v>2154</v>
      </c>
      <c r="F532" t="s">
        <v>2155</v>
      </c>
      <c r="G532" t="s">
        <v>11</v>
      </c>
      <c r="H532" s="1">
        <v>45005</v>
      </c>
      <c r="I532" t="s">
        <v>2156</v>
      </c>
      <c r="J532">
        <v>635</v>
      </c>
    </row>
    <row r="533" spans="1:10" x14ac:dyDescent="0.2">
      <c r="A533">
        <v>531</v>
      </c>
      <c r="D533" t="s">
        <v>2157</v>
      </c>
      <c r="E533" t="s">
        <v>2158</v>
      </c>
      <c r="F533" t="s">
        <v>2159</v>
      </c>
      <c r="G533" t="s">
        <v>11</v>
      </c>
      <c r="H533" s="1">
        <v>43481</v>
      </c>
      <c r="I533" t="s">
        <v>2160</v>
      </c>
      <c r="J533">
        <v>7148</v>
      </c>
    </row>
    <row r="534" spans="1:10" x14ac:dyDescent="0.2">
      <c r="A534">
        <v>532</v>
      </c>
      <c r="B534">
        <v>201</v>
      </c>
      <c r="C534" t="s">
        <v>390</v>
      </c>
      <c r="D534" t="s">
        <v>2161</v>
      </c>
      <c r="E534" t="s">
        <v>2162</v>
      </c>
      <c r="F534" t="s">
        <v>2163</v>
      </c>
      <c r="G534" t="s">
        <v>17</v>
      </c>
      <c r="H534" s="1">
        <v>45346</v>
      </c>
      <c r="I534" t="s">
        <v>2164</v>
      </c>
    </row>
    <row r="535" spans="1:10" x14ac:dyDescent="0.2">
      <c r="A535">
        <v>533</v>
      </c>
      <c r="B535">
        <v>202</v>
      </c>
      <c r="C535" t="s">
        <v>390</v>
      </c>
      <c r="D535" t="s">
        <v>2165</v>
      </c>
      <c r="E535" t="s">
        <v>2166</v>
      </c>
      <c r="F535" t="s">
        <v>2167</v>
      </c>
      <c r="G535" t="s">
        <v>11</v>
      </c>
      <c r="H535" s="1">
        <v>45158</v>
      </c>
      <c r="I535" t="s">
        <v>2168</v>
      </c>
      <c r="J535">
        <v>6</v>
      </c>
    </row>
    <row r="536" spans="1:10" x14ac:dyDescent="0.2">
      <c r="A536">
        <v>534</v>
      </c>
      <c r="D536" t="s">
        <v>2169</v>
      </c>
      <c r="E536" t="s">
        <v>2170</v>
      </c>
      <c r="F536" t="s">
        <v>2167</v>
      </c>
      <c r="G536" t="s">
        <v>17</v>
      </c>
      <c r="H536" s="1">
        <v>41906</v>
      </c>
    </row>
    <row r="537" spans="1:10" x14ac:dyDescent="0.2">
      <c r="A537">
        <v>535</v>
      </c>
      <c r="B537">
        <v>203</v>
      </c>
      <c r="C537" t="s">
        <v>390</v>
      </c>
      <c r="D537" t="s">
        <v>2171</v>
      </c>
      <c r="E537" t="s">
        <v>2172</v>
      </c>
      <c r="F537" t="s">
        <v>2173</v>
      </c>
      <c r="G537" t="s">
        <v>17</v>
      </c>
      <c r="H537" s="1">
        <v>45086</v>
      </c>
      <c r="I537" t="s">
        <v>2174</v>
      </c>
    </row>
    <row r="538" spans="1:10" x14ac:dyDescent="0.2">
      <c r="A538">
        <v>536</v>
      </c>
      <c r="B538">
        <v>204</v>
      </c>
      <c r="C538" t="s">
        <v>385</v>
      </c>
      <c r="D538" t="s">
        <v>2175</v>
      </c>
      <c r="E538" t="s">
        <v>2176</v>
      </c>
      <c r="F538" t="s">
        <v>2177</v>
      </c>
      <c r="G538" t="s">
        <v>11</v>
      </c>
      <c r="H538" s="1">
        <v>45308</v>
      </c>
      <c r="I538" t="s">
        <v>2178</v>
      </c>
      <c r="J538">
        <v>595</v>
      </c>
    </row>
    <row r="539" spans="1:10" x14ac:dyDescent="0.2">
      <c r="A539">
        <v>537</v>
      </c>
      <c r="D539" t="s">
        <v>2179</v>
      </c>
      <c r="E539" t="s">
        <v>2180</v>
      </c>
      <c r="F539" t="s">
        <v>2177</v>
      </c>
      <c r="G539" t="s">
        <v>11</v>
      </c>
      <c r="H539" s="1">
        <v>41647</v>
      </c>
      <c r="I539" t="s">
        <v>2181</v>
      </c>
      <c r="J539">
        <v>62537</v>
      </c>
    </row>
    <row r="540" spans="1:10" x14ac:dyDescent="0.2">
      <c r="A540">
        <v>538</v>
      </c>
      <c r="B540">
        <v>205</v>
      </c>
      <c r="C540" t="s">
        <v>394</v>
      </c>
      <c r="D540" t="s">
        <v>2182</v>
      </c>
      <c r="E540" t="s">
        <v>2183</v>
      </c>
      <c r="F540" t="s">
        <v>2184</v>
      </c>
      <c r="G540" t="s">
        <v>11</v>
      </c>
      <c r="H540" s="1">
        <v>42167</v>
      </c>
      <c r="I540" t="s">
        <v>2185</v>
      </c>
      <c r="J540">
        <v>100524</v>
      </c>
    </row>
    <row r="541" spans="1:10" x14ac:dyDescent="0.2">
      <c r="A541">
        <v>539</v>
      </c>
      <c r="B541">
        <v>206</v>
      </c>
      <c r="C541" t="s">
        <v>394</v>
      </c>
      <c r="D541" t="s">
        <v>2186</v>
      </c>
      <c r="E541" t="s">
        <v>2187</v>
      </c>
      <c r="F541" t="s">
        <v>2188</v>
      </c>
      <c r="G541" t="s">
        <v>17</v>
      </c>
      <c r="H541" s="1">
        <v>45287</v>
      </c>
      <c r="I541" t="s">
        <v>2189</v>
      </c>
    </row>
    <row r="542" spans="1:10" x14ac:dyDescent="0.2">
      <c r="A542">
        <v>540</v>
      </c>
      <c r="B542">
        <v>207</v>
      </c>
      <c r="C542" t="s">
        <v>390</v>
      </c>
      <c r="D542" t="s">
        <v>2190</v>
      </c>
      <c r="E542" t="s">
        <v>2191</v>
      </c>
      <c r="F542" t="s">
        <v>2192</v>
      </c>
      <c r="G542" t="s">
        <v>11</v>
      </c>
      <c r="H542" s="1">
        <v>45086</v>
      </c>
      <c r="I542" t="s">
        <v>2193</v>
      </c>
      <c r="J542">
        <v>8095</v>
      </c>
    </row>
    <row r="543" spans="1:10" x14ac:dyDescent="0.2">
      <c r="A543">
        <v>541</v>
      </c>
      <c r="B543">
        <v>208</v>
      </c>
      <c r="C543" t="s">
        <v>385</v>
      </c>
      <c r="D543" t="s">
        <v>2194</v>
      </c>
      <c r="E543" t="s">
        <v>2195</v>
      </c>
      <c r="F543" t="s">
        <v>2196</v>
      </c>
      <c r="G543" t="s">
        <v>11</v>
      </c>
      <c r="H543" s="1">
        <v>43385</v>
      </c>
      <c r="I543" t="s">
        <v>2197</v>
      </c>
      <c r="J543">
        <v>1879</v>
      </c>
    </row>
    <row r="544" spans="1:10" x14ac:dyDescent="0.2">
      <c r="A544">
        <v>542</v>
      </c>
      <c r="D544" t="s">
        <v>2198</v>
      </c>
      <c r="E544" t="s">
        <v>2199</v>
      </c>
      <c r="F544" t="s">
        <v>2196</v>
      </c>
      <c r="G544" t="s">
        <v>11</v>
      </c>
      <c r="H544" s="1">
        <v>43102</v>
      </c>
      <c r="I544" t="s">
        <v>2200</v>
      </c>
      <c r="J544">
        <v>8974</v>
      </c>
    </row>
    <row r="545" spans="1:10" x14ac:dyDescent="0.2">
      <c r="A545">
        <v>543</v>
      </c>
      <c r="B545">
        <v>209</v>
      </c>
      <c r="C545" t="s">
        <v>385</v>
      </c>
      <c r="D545" t="s">
        <v>2201</v>
      </c>
      <c r="E545" t="s">
        <v>2202</v>
      </c>
      <c r="F545" t="s">
        <v>2203</v>
      </c>
      <c r="G545" t="s">
        <v>11</v>
      </c>
      <c r="H545" s="1">
        <v>43179</v>
      </c>
      <c r="I545" t="s">
        <v>2204</v>
      </c>
      <c r="J545">
        <v>17604</v>
      </c>
    </row>
    <row r="546" spans="1:10" x14ac:dyDescent="0.2">
      <c r="A546">
        <v>544</v>
      </c>
      <c r="B546">
        <v>210</v>
      </c>
      <c r="C546" t="s">
        <v>385</v>
      </c>
      <c r="D546" t="s">
        <v>2205</v>
      </c>
      <c r="E546" t="s">
        <v>2206</v>
      </c>
      <c r="F546" t="s">
        <v>2207</v>
      </c>
      <c r="G546" t="s">
        <v>11</v>
      </c>
      <c r="H546" s="1">
        <v>43447</v>
      </c>
      <c r="I546" t="s">
        <v>2208</v>
      </c>
      <c r="J546">
        <v>22336</v>
      </c>
    </row>
    <row r="547" spans="1:10" x14ac:dyDescent="0.2">
      <c r="A547">
        <v>545</v>
      </c>
      <c r="B547">
        <v>211</v>
      </c>
      <c r="C547" t="s">
        <v>390</v>
      </c>
      <c r="D547" t="s">
        <v>2209</v>
      </c>
      <c r="E547" t="s">
        <v>2210</v>
      </c>
      <c r="F547" t="s">
        <v>2211</v>
      </c>
      <c r="G547" t="s">
        <v>35</v>
      </c>
      <c r="H547" s="1">
        <v>45424</v>
      </c>
      <c r="I547" t="s">
        <v>2212</v>
      </c>
      <c r="J547">
        <v>911</v>
      </c>
    </row>
    <row r="548" spans="1:10" x14ac:dyDescent="0.2">
      <c r="A548">
        <v>546</v>
      </c>
      <c r="D548" t="s">
        <v>2213</v>
      </c>
      <c r="E548" t="s">
        <v>2214</v>
      </c>
      <c r="F548" t="s">
        <v>2211</v>
      </c>
      <c r="G548" t="s">
        <v>11</v>
      </c>
      <c r="H548" s="1">
        <v>45423</v>
      </c>
      <c r="I548" t="s">
        <v>2215</v>
      </c>
      <c r="J548">
        <v>65</v>
      </c>
    </row>
    <row r="549" spans="1:10" x14ac:dyDescent="0.2">
      <c r="A549">
        <v>547</v>
      </c>
      <c r="B549">
        <v>212</v>
      </c>
      <c r="C549" t="s">
        <v>385</v>
      </c>
      <c r="D549" t="s">
        <v>2216</v>
      </c>
      <c r="E549" t="s">
        <v>2217</v>
      </c>
      <c r="F549" t="s">
        <v>2218</v>
      </c>
      <c r="G549" t="s">
        <v>35</v>
      </c>
      <c r="H549" s="1">
        <v>45535</v>
      </c>
      <c r="I549" t="s">
        <v>2219</v>
      </c>
      <c r="J549">
        <v>119</v>
      </c>
    </row>
    <row r="550" spans="1:10" x14ac:dyDescent="0.2">
      <c r="A550">
        <v>548</v>
      </c>
      <c r="D550" t="s">
        <v>2220</v>
      </c>
      <c r="E550" t="s">
        <v>2221</v>
      </c>
      <c r="F550" t="s">
        <v>2218</v>
      </c>
      <c r="G550" t="s">
        <v>17</v>
      </c>
      <c r="H550" s="1">
        <v>45533</v>
      </c>
      <c r="I550" t="s">
        <v>2222</v>
      </c>
    </row>
    <row r="551" spans="1:10" x14ac:dyDescent="0.2">
      <c r="A551">
        <v>549</v>
      </c>
      <c r="B551">
        <v>213</v>
      </c>
      <c r="C551" t="s">
        <v>385</v>
      </c>
      <c r="D551" t="s">
        <v>2223</v>
      </c>
      <c r="E551" t="s">
        <v>2224</v>
      </c>
      <c r="F551" t="s">
        <v>2225</v>
      </c>
      <c r="G551" t="s">
        <v>11</v>
      </c>
      <c r="H551" s="1">
        <v>45509</v>
      </c>
      <c r="I551" t="s">
        <v>2226</v>
      </c>
      <c r="J551">
        <v>242558</v>
      </c>
    </row>
    <row r="552" spans="1:10" x14ac:dyDescent="0.2">
      <c r="A552">
        <v>550</v>
      </c>
      <c r="B552">
        <v>214</v>
      </c>
      <c r="C552" t="s">
        <v>385</v>
      </c>
      <c r="D552" t="s">
        <v>2227</v>
      </c>
      <c r="E552" t="s">
        <v>2228</v>
      </c>
      <c r="F552" t="s">
        <v>2229</v>
      </c>
      <c r="G552" t="s">
        <v>35</v>
      </c>
      <c r="H552" s="1">
        <v>43621</v>
      </c>
      <c r="I552" t="s">
        <v>2230</v>
      </c>
      <c r="J552">
        <v>16</v>
      </c>
    </row>
    <row r="553" spans="1:10" x14ac:dyDescent="0.2">
      <c r="A553">
        <v>551</v>
      </c>
      <c r="B553">
        <v>215</v>
      </c>
      <c r="C553" t="s">
        <v>385</v>
      </c>
      <c r="D553" t="s">
        <v>2231</v>
      </c>
      <c r="E553" t="s">
        <v>2232</v>
      </c>
      <c r="F553" t="s">
        <v>2233</v>
      </c>
      <c r="G553" t="s">
        <v>17</v>
      </c>
      <c r="H553" s="1">
        <v>44033</v>
      </c>
      <c r="I553" t="s">
        <v>2234</v>
      </c>
    </row>
    <row r="554" spans="1:10" x14ac:dyDescent="0.2">
      <c r="A554">
        <v>552</v>
      </c>
      <c r="B554">
        <v>216</v>
      </c>
      <c r="C554" t="s">
        <v>385</v>
      </c>
      <c r="D554" t="s">
        <v>2235</v>
      </c>
      <c r="E554" t="s">
        <v>2236</v>
      </c>
      <c r="F554" t="s">
        <v>2237</v>
      </c>
      <c r="G554" t="s">
        <v>17</v>
      </c>
      <c r="H554" s="1">
        <v>43668</v>
      </c>
      <c r="I554" t="s">
        <v>2238</v>
      </c>
    </row>
    <row r="555" spans="1:10" x14ac:dyDescent="0.2">
      <c r="A555">
        <v>553</v>
      </c>
      <c r="D555" t="s">
        <v>2239</v>
      </c>
      <c r="E555" t="s">
        <v>2240</v>
      </c>
      <c r="F555" t="s">
        <v>2237</v>
      </c>
      <c r="G555" t="s">
        <v>11</v>
      </c>
      <c r="H555" s="1">
        <v>41906</v>
      </c>
      <c r="I555" t="s">
        <v>2241</v>
      </c>
      <c r="J555">
        <v>5834</v>
      </c>
    </row>
    <row r="556" spans="1:10" x14ac:dyDescent="0.2">
      <c r="A556">
        <v>554</v>
      </c>
      <c r="B556">
        <v>217</v>
      </c>
      <c r="C556" t="s">
        <v>385</v>
      </c>
      <c r="D556" t="s">
        <v>2242</v>
      </c>
      <c r="E556" t="s">
        <v>2243</v>
      </c>
      <c r="F556" t="s">
        <v>2244</v>
      </c>
      <c r="G556" t="s">
        <v>11</v>
      </c>
      <c r="H556" s="1">
        <v>41906</v>
      </c>
      <c r="I556" t="s">
        <v>2245</v>
      </c>
      <c r="J556">
        <v>7510</v>
      </c>
    </row>
    <row r="557" spans="1:10" x14ac:dyDescent="0.2">
      <c r="A557">
        <v>555</v>
      </c>
      <c r="B557">
        <v>218</v>
      </c>
      <c r="C557" t="s">
        <v>385</v>
      </c>
      <c r="D557" t="s">
        <v>2246</v>
      </c>
      <c r="E557" t="s">
        <v>2247</v>
      </c>
      <c r="F557" t="s">
        <v>2248</v>
      </c>
      <c r="G557" t="s">
        <v>35</v>
      </c>
      <c r="H557" s="1">
        <v>45120</v>
      </c>
      <c r="I557" t="s">
        <v>2249</v>
      </c>
      <c r="J557">
        <v>88</v>
      </c>
    </row>
    <row r="558" spans="1:10" x14ac:dyDescent="0.2">
      <c r="A558">
        <v>556</v>
      </c>
      <c r="B558">
        <v>219</v>
      </c>
      <c r="C558" t="s">
        <v>385</v>
      </c>
      <c r="D558" t="s">
        <v>2250</v>
      </c>
      <c r="E558" t="s">
        <v>2251</v>
      </c>
      <c r="F558" t="s">
        <v>2252</v>
      </c>
      <c r="G558" t="s">
        <v>17</v>
      </c>
      <c r="H558" s="1">
        <v>44211</v>
      </c>
      <c r="I558" t="s">
        <v>2253</v>
      </c>
    </row>
    <row r="559" spans="1:10" x14ac:dyDescent="0.2">
      <c r="A559">
        <v>557</v>
      </c>
      <c r="B559">
        <v>220</v>
      </c>
      <c r="C559" t="s">
        <v>385</v>
      </c>
      <c r="D559" t="s">
        <v>2254</v>
      </c>
      <c r="E559" t="s">
        <v>2255</v>
      </c>
      <c r="F559" t="s">
        <v>2256</v>
      </c>
      <c r="G559" t="s">
        <v>11</v>
      </c>
      <c r="H559" s="1">
        <v>41620</v>
      </c>
      <c r="I559" t="s">
        <v>2257</v>
      </c>
      <c r="J559">
        <v>14252</v>
      </c>
    </row>
    <row r="560" spans="1:10" x14ac:dyDescent="0.2">
      <c r="A560">
        <v>558</v>
      </c>
      <c r="B560">
        <v>221</v>
      </c>
      <c r="C560" t="s">
        <v>385</v>
      </c>
      <c r="D560" t="s">
        <v>2258</v>
      </c>
      <c r="E560" t="s">
        <v>2259</v>
      </c>
      <c r="F560" t="s">
        <v>2260</v>
      </c>
      <c r="G560" t="s">
        <v>17</v>
      </c>
      <c r="H560" s="1">
        <v>45524</v>
      </c>
      <c r="I560" t="s">
        <v>2261</v>
      </c>
    </row>
    <row r="561" spans="1:10" x14ac:dyDescent="0.2">
      <c r="A561">
        <v>559</v>
      </c>
      <c r="B561">
        <v>222</v>
      </c>
      <c r="C561" t="s">
        <v>385</v>
      </c>
      <c r="D561" t="s">
        <v>2262</v>
      </c>
      <c r="E561" t="s">
        <v>2263</v>
      </c>
      <c r="F561" t="s">
        <v>2264</v>
      </c>
      <c r="G561" t="s">
        <v>11</v>
      </c>
      <c r="H561" s="1">
        <v>41906</v>
      </c>
      <c r="I561" t="s">
        <v>2265</v>
      </c>
      <c r="J561">
        <v>2864</v>
      </c>
    </row>
    <row r="562" spans="1:10" x14ac:dyDescent="0.2">
      <c r="A562">
        <v>560</v>
      </c>
      <c r="B562">
        <v>223</v>
      </c>
      <c r="C562" t="s">
        <v>385</v>
      </c>
      <c r="D562" t="s">
        <v>2266</v>
      </c>
      <c r="E562" t="s">
        <v>2267</v>
      </c>
      <c r="F562" t="s">
        <v>2268</v>
      </c>
      <c r="G562" t="s">
        <v>17</v>
      </c>
      <c r="H562" s="1">
        <v>43607</v>
      </c>
      <c r="I562" t="s">
        <v>2269</v>
      </c>
    </row>
    <row r="563" spans="1:10" x14ac:dyDescent="0.2">
      <c r="A563">
        <v>561</v>
      </c>
      <c r="D563" t="s">
        <v>2270</v>
      </c>
      <c r="E563" t="s">
        <v>2271</v>
      </c>
      <c r="F563" t="s">
        <v>2268</v>
      </c>
      <c r="G563" t="s">
        <v>17</v>
      </c>
      <c r="H563" s="1">
        <v>41956</v>
      </c>
    </row>
    <row r="564" spans="1:10" x14ac:dyDescent="0.2">
      <c r="A564">
        <v>562</v>
      </c>
      <c r="B564">
        <v>224</v>
      </c>
      <c r="C564" t="s">
        <v>385</v>
      </c>
      <c r="D564" t="s">
        <v>2272</v>
      </c>
      <c r="E564" t="s">
        <v>2273</v>
      </c>
      <c r="F564" t="s">
        <v>2274</v>
      </c>
      <c r="G564" t="s">
        <v>35</v>
      </c>
      <c r="H564" s="1">
        <v>41900</v>
      </c>
      <c r="J564">
        <v>135</v>
      </c>
    </row>
    <row r="565" spans="1:10" x14ac:dyDescent="0.2">
      <c r="A565">
        <v>563</v>
      </c>
      <c r="D565" t="s">
        <v>2275</v>
      </c>
      <c r="E565" t="s">
        <v>2273</v>
      </c>
      <c r="F565" t="s">
        <v>2274</v>
      </c>
      <c r="G565" t="s">
        <v>35</v>
      </c>
      <c r="H565" s="1">
        <v>41900</v>
      </c>
      <c r="J565">
        <v>135</v>
      </c>
    </row>
    <row r="566" spans="1:10" x14ac:dyDescent="0.2">
      <c r="A566">
        <v>564</v>
      </c>
      <c r="D566" t="s">
        <v>2276</v>
      </c>
      <c r="E566" t="s">
        <v>2277</v>
      </c>
      <c r="F566" t="s">
        <v>2274</v>
      </c>
      <c r="G566" t="s">
        <v>11</v>
      </c>
      <c r="H566" s="1">
        <v>45158</v>
      </c>
      <c r="I566" t="s">
        <v>2278</v>
      </c>
      <c r="J566">
        <v>4</v>
      </c>
    </row>
    <row r="567" spans="1:10" x14ac:dyDescent="0.2">
      <c r="A567">
        <v>565</v>
      </c>
      <c r="B567">
        <v>225</v>
      </c>
      <c r="C567" t="s">
        <v>385</v>
      </c>
      <c r="D567" t="s">
        <v>2279</v>
      </c>
      <c r="E567" t="s">
        <v>2280</v>
      </c>
      <c r="F567" t="s">
        <v>2281</v>
      </c>
      <c r="G567" t="s">
        <v>35</v>
      </c>
      <c r="H567" s="1">
        <v>45022</v>
      </c>
      <c r="I567" t="s">
        <v>2282</v>
      </c>
      <c r="J567">
        <v>8</v>
      </c>
    </row>
    <row r="568" spans="1:10" x14ac:dyDescent="0.2">
      <c r="A568">
        <v>566</v>
      </c>
      <c r="D568" t="s">
        <v>2283</v>
      </c>
      <c r="E568" t="s">
        <v>2284</v>
      </c>
      <c r="F568" t="s">
        <v>2281</v>
      </c>
      <c r="G568" t="s">
        <v>17</v>
      </c>
      <c r="H568" s="1">
        <v>41956</v>
      </c>
    </row>
    <row r="569" spans="1:10" x14ac:dyDescent="0.2">
      <c r="A569">
        <v>567</v>
      </c>
      <c r="B569">
        <v>226</v>
      </c>
      <c r="C569" t="s">
        <v>385</v>
      </c>
      <c r="D569" t="s">
        <v>2285</v>
      </c>
      <c r="E569" t="s">
        <v>2286</v>
      </c>
      <c r="F569" t="s">
        <v>2287</v>
      </c>
      <c r="G569" t="s">
        <v>11</v>
      </c>
      <c r="H569" s="1">
        <v>45158</v>
      </c>
      <c r="I569" t="s">
        <v>2288</v>
      </c>
      <c r="J569">
        <v>2</v>
      </c>
    </row>
    <row r="570" spans="1:10" x14ac:dyDescent="0.2">
      <c r="A570">
        <v>568</v>
      </c>
      <c r="D570" t="s">
        <v>2289</v>
      </c>
      <c r="E570" t="s">
        <v>2290</v>
      </c>
      <c r="F570" t="s">
        <v>2287</v>
      </c>
      <c r="G570" t="s">
        <v>17</v>
      </c>
      <c r="H570" s="1">
        <v>42157</v>
      </c>
    </row>
    <row r="571" spans="1:10" x14ac:dyDescent="0.2">
      <c r="A571">
        <v>569</v>
      </c>
      <c r="B571">
        <v>227</v>
      </c>
      <c r="C571" t="s">
        <v>385</v>
      </c>
      <c r="D571" t="s">
        <v>2291</v>
      </c>
      <c r="E571" t="s">
        <v>2292</v>
      </c>
      <c r="F571" t="s">
        <v>2293</v>
      </c>
      <c r="G571" t="s">
        <v>11</v>
      </c>
      <c r="H571" s="1">
        <v>43439</v>
      </c>
      <c r="I571" t="s">
        <v>2294</v>
      </c>
      <c r="J571">
        <v>167310</v>
      </c>
    </row>
    <row r="572" spans="1:10" x14ac:dyDescent="0.2">
      <c r="A572">
        <v>570</v>
      </c>
      <c r="B572">
        <v>228</v>
      </c>
      <c r="C572" t="s">
        <v>394</v>
      </c>
      <c r="D572" t="s">
        <v>2295</v>
      </c>
      <c r="E572" t="s">
        <v>2296</v>
      </c>
      <c r="F572" t="s">
        <v>2297</v>
      </c>
      <c r="G572" t="s">
        <v>11</v>
      </c>
      <c r="H572" s="1">
        <v>42096</v>
      </c>
      <c r="I572" t="s">
        <v>2298</v>
      </c>
      <c r="J572">
        <v>15010</v>
      </c>
    </row>
    <row r="573" spans="1:10" x14ac:dyDescent="0.2">
      <c r="A573">
        <v>571</v>
      </c>
      <c r="B573">
        <v>229</v>
      </c>
      <c r="C573" t="s">
        <v>385</v>
      </c>
      <c r="D573" t="s">
        <v>2299</v>
      </c>
      <c r="E573" t="s">
        <v>2300</v>
      </c>
      <c r="F573" t="s">
        <v>2301</v>
      </c>
      <c r="G573" t="s">
        <v>11</v>
      </c>
      <c r="H573" s="1">
        <v>42998</v>
      </c>
      <c r="I573" t="s">
        <v>2302</v>
      </c>
      <c r="J573">
        <v>81730</v>
      </c>
    </row>
    <row r="574" spans="1:10" x14ac:dyDescent="0.2">
      <c r="A574">
        <v>572</v>
      </c>
      <c r="B574">
        <v>230</v>
      </c>
      <c r="C574" t="s">
        <v>385</v>
      </c>
      <c r="D574" t="s">
        <v>2303</v>
      </c>
      <c r="E574" t="s">
        <v>2304</v>
      </c>
      <c r="F574" t="s">
        <v>2305</v>
      </c>
      <c r="G574" t="s">
        <v>11</v>
      </c>
      <c r="H574" s="1">
        <v>43439</v>
      </c>
      <c r="I574" t="s">
        <v>2306</v>
      </c>
      <c r="J574">
        <v>5778</v>
      </c>
    </row>
    <row r="575" spans="1:10" x14ac:dyDescent="0.2">
      <c r="A575">
        <v>573</v>
      </c>
      <c r="B575">
        <v>231</v>
      </c>
      <c r="C575" t="s">
        <v>390</v>
      </c>
      <c r="D575" t="s">
        <v>2307</v>
      </c>
      <c r="E575" t="s">
        <v>2308</v>
      </c>
      <c r="F575" t="s">
        <v>2309</v>
      </c>
      <c r="G575" t="s">
        <v>17</v>
      </c>
      <c r="H575" s="1">
        <v>45086</v>
      </c>
      <c r="I575" t="s">
        <v>2310</v>
      </c>
    </row>
    <row r="576" spans="1:10" x14ac:dyDescent="0.2">
      <c r="A576">
        <v>574</v>
      </c>
      <c r="B576">
        <v>232</v>
      </c>
      <c r="C576" t="s">
        <v>385</v>
      </c>
      <c r="D576" t="s">
        <v>2311</v>
      </c>
      <c r="E576" t="s">
        <v>2312</v>
      </c>
      <c r="F576" t="s">
        <v>2313</v>
      </c>
      <c r="G576" t="s">
        <v>11</v>
      </c>
      <c r="H576" s="1">
        <v>44659</v>
      </c>
      <c r="I576" t="s">
        <v>2314</v>
      </c>
      <c r="J576">
        <v>49539</v>
      </c>
    </row>
    <row r="577" spans="1:10" x14ac:dyDescent="0.2">
      <c r="A577">
        <v>575</v>
      </c>
      <c r="B577">
        <v>233</v>
      </c>
      <c r="C577" t="s">
        <v>385</v>
      </c>
      <c r="D577" t="s">
        <v>2315</v>
      </c>
      <c r="E577" t="s">
        <v>2316</v>
      </c>
      <c r="F577" t="s">
        <v>2317</v>
      </c>
      <c r="G577" t="s">
        <v>11</v>
      </c>
      <c r="H577" s="1">
        <v>41991</v>
      </c>
      <c r="I577" t="s">
        <v>2318</v>
      </c>
      <c r="J577">
        <v>22857</v>
      </c>
    </row>
    <row r="578" spans="1:10" x14ac:dyDescent="0.2">
      <c r="A578">
        <v>576</v>
      </c>
      <c r="D578" t="s">
        <v>2319</v>
      </c>
      <c r="E578" t="s">
        <v>2320</v>
      </c>
      <c r="F578" t="s">
        <v>2317</v>
      </c>
      <c r="G578" t="s">
        <v>11</v>
      </c>
      <c r="H578" s="1">
        <v>43447</v>
      </c>
      <c r="I578" t="s">
        <v>2321</v>
      </c>
      <c r="J578">
        <v>29185</v>
      </c>
    </row>
    <row r="579" spans="1:10" x14ac:dyDescent="0.2">
      <c r="A579">
        <v>577</v>
      </c>
      <c r="D579" t="s">
        <v>2322</v>
      </c>
      <c r="E579" t="s">
        <v>2323</v>
      </c>
      <c r="F579" t="s">
        <v>2317</v>
      </c>
      <c r="G579" t="s">
        <v>11</v>
      </c>
      <c r="H579" s="1">
        <v>42557</v>
      </c>
      <c r="I579" t="s">
        <v>2324</v>
      </c>
      <c r="J579">
        <v>10853</v>
      </c>
    </row>
    <row r="580" spans="1:10" x14ac:dyDescent="0.2">
      <c r="A580">
        <v>578</v>
      </c>
      <c r="B580">
        <v>234</v>
      </c>
      <c r="C580" t="s">
        <v>385</v>
      </c>
      <c r="D580" t="s">
        <v>2325</v>
      </c>
      <c r="E580" t="s">
        <v>2326</v>
      </c>
      <c r="F580" t="s">
        <v>2327</v>
      </c>
      <c r="G580" t="s">
        <v>11</v>
      </c>
      <c r="H580" s="1">
        <v>42332</v>
      </c>
      <c r="I580" t="s">
        <v>2328</v>
      </c>
      <c r="J580">
        <v>7991</v>
      </c>
    </row>
    <row r="581" spans="1:10" x14ac:dyDescent="0.2">
      <c r="A581">
        <v>579</v>
      </c>
      <c r="B581">
        <v>235</v>
      </c>
      <c r="C581" t="s">
        <v>385</v>
      </c>
      <c r="D581" t="s">
        <v>2329</v>
      </c>
      <c r="E581" t="s">
        <v>2330</v>
      </c>
      <c r="F581" t="s">
        <v>2331</v>
      </c>
      <c r="G581" t="s">
        <v>35</v>
      </c>
      <c r="H581" s="1">
        <v>42942</v>
      </c>
      <c r="I581" t="s">
        <v>2332</v>
      </c>
      <c r="J581">
        <v>510</v>
      </c>
    </row>
    <row r="582" spans="1:10" x14ac:dyDescent="0.2">
      <c r="A582">
        <v>580</v>
      </c>
      <c r="D582" t="s">
        <v>2333</v>
      </c>
      <c r="E582" t="s">
        <v>2334</v>
      </c>
      <c r="F582" t="s">
        <v>2331</v>
      </c>
      <c r="G582" t="s">
        <v>11</v>
      </c>
      <c r="H582" s="1">
        <v>42332</v>
      </c>
      <c r="I582" t="s">
        <v>2335</v>
      </c>
      <c r="J582">
        <v>5242</v>
      </c>
    </row>
    <row r="583" spans="1:10" x14ac:dyDescent="0.2">
      <c r="A583">
        <v>581</v>
      </c>
      <c r="B583">
        <v>236</v>
      </c>
      <c r="C583" t="s">
        <v>385</v>
      </c>
      <c r="D583" t="s">
        <v>2336</v>
      </c>
      <c r="E583" t="s">
        <v>2337</v>
      </c>
      <c r="F583" t="s">
        <v>2338</v>
      </c>
      <c r="G583" t="s">
        <v>11</v>
      </c>
      <c r="H583" s="1">
        <v>42332</v>
      </c>
      <c r="I583" t="s">
        <v>2339</v>
      </c>
      <c r="J583">
        <v>2483</v>
      </c>
    </row>
    <row r="584" spans="1:10" x14ac:dyDescent="0.2">
      <c r="A584">
        <v>582</v>
      </c>
      <c r="D584" t="s">
        <v>2340</v>
      </c>
      <c r="E584" t="s">
        <v>2341</v>
      </c>
      <c r="F584" t="s">
        <v>2338</v>
      </c>
      <c r="G584" t="s">
        <v>11</v>
      </c>
      <c r="H584" s="1">
        <v>42873</v>
      </c>
      <c r="I584" t="s">
        <v>2342</v>
      </c>
      <c r="J584">
        <v>24274</v>
      </c>
    </row>
    <row r="585" spans="1:10" x14ac:dyDescent="0.2">
      <c r="A585">
        <v>583</v>
      </c>
      <c r="B585">
        <v>237</v>
      </c>
      <c r="C585" t="s">
        <v>385</v>
      </c>
      <c r="D585" t="s">
        <v>2343</v>
      </c>
      <c r="E585" t="s">
        <v>2344</v>
      </c>
      <c r="F585" t="s">
        <v>2345</v>
      </c>
      <c r="G585" t="s">
        <v>11</v>
      </c>
      <c r="H585" s="1">
        <v>42332</v>
      </c>
      <c r="I585" t="s">
        <v>2346</v>
      </c>
      <c r="J585">
        <v>2969</v>
      </c>
    </row>
    <row r="586" spans="1:10" x14ac:dyDescent="0.2">
      <c r="A586">
        <v>584</v>
      </c>
      <c r="D586" t="s">
        <v>2347</v>
      </c>
      <c r="E586" t="s">
        <v>2348</v>
      </c>
      <c r="F586" t="s">
        <v>2345</v>
      </c>
      <c r="G586" t="s">
        <v>17</v>
      </c>
      <c r="H586" s="1">
        <v>44848</v>
      </c>
      <c r="I586" t="s">
        <v>2349</v>
      </c>
    </row>
    <row r="587" spans="1:10" x14ac:dyDescent="0.2">
      <c r="A587">
        <v>585</v>
      </c>
      <c r="B587">
        <v>238</v>
      </c>
      <c r="C587" t="s">
        <v>385</v>
      </c>
      <c r="D587" t="s">
        <v>2350</v>
      </c>
      <c r="E587" t="s">
        <v>2351</v>
      </c>
      <c r="F587" t="s">
        <v>2352</v>
      </c>
      <c r="G587" t="s">
        <v>11</v>
      </c>
      <c r="H587" s="1">
        <v>42332</v>
      </c>
      <c r="I587" t="s">
        <v>2353</v>
      </c>
      <c r="J587">
        <v>2542</v>
      </c>
    </row>
    <row r="588" spans="1:10" x14ac:dyDescent="0.2">
      <c r="A588">
        <v>586</v>
      </c>
      <c r="B588">
        <v>239</v>
      </c>
      <c r="C588" t="s">
        <v>385</v>
      </c>
      <c r="D588" t="s">
        <v>2354</v>
      </c>
      <c r="E588" t="s">
        <v>2355</v>
      </c>
      <c r="F588" t="s">
        <v>2356</v>
      </c>
      <c r="G588" t="s">
        <v>11</v>
      </c>
      <c r="H588" s="1">
        <v>42332</v>
      </c>
      <c r="I588" t="s">
        <v>2357</v>
      </c>
      <c r="J588">
        <v>6623</v>
      </c>
    </row>
    <row r="589" spans="1:10" x14ac:dyDescent="0.2">
      <c r="A589">
        <v>587</v>
      </c>
      <c r="B589">
        <v>240</v>
      </c>
      <c r="C589" t="s">
        <v>385</v>
      </c>
      <c r="D589" t="s">
        <v>2358</v>
      </c>
      <c r="E589" t="s">
        <v>2359</v>
      </c>
      <c r="F589" t="s">
        <v>2360</v>
      </c>
      <c r="G589" t="s">
        <v>17</v>
      </c>
      <c r="H589" s="1">
        <v>45503</v>
      </c>
      <c r="I589" t="s">
        <v>2361</v>
      </c>
    </row>
    <row r="590" spans="1:10" x14ac:dyDescent="0.2">
      <c r="A590">
        <v>588</v>
      </c>
      <c r="D590" t="s">
        <v>2362</v>
      </c>
      <c r="E590" t="s">
        <v>2363</v>
      </c>
      <c r="F590" t="s">
        <v>2360</v>
      </c>
      <c r="G590" t="s">
        <v>11</v>
      </c>
      <c r="H590" s="1">
        <v>43599</v>
      </c>
      <c r="I590" t="s">
        <v>2364</v>
      </c>
      <c r="J590">
        <v>2733</v>
      </c>
    </row>
    <row r="591" spans="1:10" x14ac:dyDescent="0.2">
      <c r="A591">
        <v>589</v>
      </c>
      <c r="D591" t="s">
        <v>2365</v>
      </c>
      <c r="E591" t="s">
        <v>2366</v>
      </c>
      <c r="F591" t="s">
        <v>2360</v>
      </c>
      <c r="G591" t="s">
        <v>11</v>
      </c>
      <c r="H591" s="1">
        <v>42332</v>
      </c>
      <c r="I591" t="s">
        <v>2367</v>
      </c>
      <c r="J591">
        <v>5956</v>
      </c>
    </row>
    <row r="592" spans="1:10" x14ac:dyDescent="0.2">
      <c r="A592">
        <v>590</v>
      </c>
      <c r="D592" t="s">
        <v>2368</v>
      </c>
      <c r="E592" t="s">
        <v>2369</v>
      </c>
      <c r="F592" t="s">
        <v>2360</v>
      </c>
      <c r="G592" t="s">
        <v>11</v>
      </c>
      <c r="H592" s="1">
        <v>42332</v>
      </c>
      <c r="I592" t="s">
        <v>2370</v>
      </c>
      <c r="J592">
        <v>6594</v>
      </c>
    </row>
    <row r="593" spans="1:10" x14ac:dyDescent="0.2">
      <c r="A593">
        <v>591</v>
      </c>
      <c r="D593" t="s">
        <v>2371</v>
      </c>
      <c r="E593" t="s">
        <v>2372</v>
      </c>
      <c r="F593" t="s">
        <v>2360</v>
      </c>
      <c r="G593" t="s">
        <v>11</v>
      </c>
      <c r="H593" s="1">
        <v>42332</v>
      </c>
      <c r="I593" t="s">
        <v>2373</v>
      </c>
      <c r="J593">
        <v>7221</v>
      </c>
    </row>
    <row r="594" spans="1:10" x14ac:dyDescent="0.2">
      <c r="A594">
        <v>592</v>
      </c>
      <c r="D594" t="s">
        <v>2374</v>
      </c>
      <c r="E594" t="s">
        <v>2375</v>
      </c>
      <c r="F594" t="s">
        <v>2360</v>
      </c>
      <c r="G594" t="s">
        <v>11</v>
      </c>
      <c r="H594" s="1">
        <v>42332</v>
      </c>
      <c r="I594" t="s">
        <v>2376</v>
      </c>
      <c r="J594">
        <v>7462</v>
      </c>
    </row>
    <row r="595" spans="1:10" x14ac:dyDescent="0.2">
      <c r="A595">
        <v>593</v>
      </c>
      <c r="D595" t="s">
        <v>2377</v>
      </c>
      <c r="E595" t="s">
        <v>2378</v>
      </c>
      <c r="F595" t="s">
        <v>2360</v>
      </c>
      <c r="G595" t="s">
        <v>11</v>
      </c>
      <c r="H595" s="1">
        <v>42332</v>
      </c>
      <c r="I595" t="s">
        <v>2379</v>
      </c>
      <c r="J595">
        <v>1379</v>
      </c>
    </row>
    <row r="596" spans="1:10" x14ac:dyDescent="0.2">
      <c r="A596">
        <v>594</v>
      </c>
      <c r="B596">
        <v>241</v>
      </c>
      <c r="C596" t="s">
        <v>385</v>
      </c>
      <c r="D596" t="s">
        <v>2380</v>
      </c>
      <c r="E596" t="s">
        <v>2381</v>
      </c>
      <c r="F596" t="s">
        <v>2382</v>
      </c>
      <c r="G596" t="s">
        <v>11</v>
      </c>
      <c r="H596" s="1">
        <v>43917</v>
      </c>
      <c r="I596" t="s">
        <v>2383</v>
      </c>
      <c r="J596">
        <v>12493</v>
      </c>
    </row>
    <row r="597" spans="1:10" x14ac:dyDescent="0.2">
      <c r="A597">
        <v>595</v>
      </c>
      <c r="D597" t="s">
        <v>2384</v>
      </c>
      <c r="E597" t="s">
        <v>2385</v>
      </c>
      <c r="F597" t="s">
        <v>2386</v>
      </c>
      <c r="G597" t="s">
        <v>11</v>
      </c>
      <c r="H597" s="1">
        <v>42332</v>
      </c>
      <c r="I597" t="s">
        <v>2387</v>
      </c>
      <c r="J597">
        <v>5951</v>
      </c>
    </row>
    <row r="598" spans="1:10" x14ac:dyDescent="0.2">
      <c r="A598">
        <v>596</v>
      </c>
      <c r="D598" t="s">
        <v>2388</v>
      </c>
      <c r="E598" t="s">
        <v>2389</v>
      </c>
      <c r="F598" t="s">
        <v>2390</v>
      </c>
      <c r="G598" t="s">
        <v>11</v>
      </c>
      <c r="H598" s="1">
        <v>42332</v>
      </c>
      <c r="I598" t="s">
        <v>2391</v>
      </c>
      <c r="J598">
        <v>4124</v>
      </c>
    </row>
    <row r="599" spans="1:10" x14ac:dyDescent="0.2">
      <c r="A599">
        <v>597</v>
      </c>
      <c r="D599" t="s">
        <v>2392</v>
      </c>
      <c r="E599" t="s">
        <v>2393</v>
      </c>
      <c r="F599" t="s">
        <v>2394</v>
      </c>
      <c r="G599" t="s">
        <v>11</v>
      </c>
      <c r="H599" s="1">
        <v>42332</v>
      </c>
      <c r="I599" t="s">
        <v>2395</v>
      </c>
      <c r="J599">
        <v>5752</v>
      </c>
    </row>
    <row r="600" spans="1:10" x14ac:dyDescent="0.2">
      <c r="A600">
        <v>598</v>
      </c>
      <c r="B600">
        <v>242</v>
      </c>
      <c r="C600" t="s">
        <v>385</v>
      </c>
      <c r="D600" t="s">
        <v>2396</v>
      </c>
      <c r="E600" t="s">
        <v>2397</v>
      </c>
      <c r="F600" t="s">
        <v>2398</v>
      </c>
      <c r="G600" t="s">
        <v>35</v>
      </c>
      <c r="H600" s="1">
        <v>43475</v>
      </c>
      <c r="I600" t="s">
        <v>2399</v>
      </c>
      <c r="J600">
        <v>6839</v>
      </c>
    </row>
    <row r="601" spans="1:10" x14ac:dyDescent="0.2">
      <c r="A601">
        <v>599</v>
      </c>
      <c r="D601" t="s">
        <v>2400</v>
      </c>
      <c r="E601" t="s">
        <v>2401</v>
      </c>
      <c r="F601" t="s">
        <v>2398</v>
      </c>
      <c r="G601" t="s">
        <v>11</v>
      </c>
      <c r="H601" s="1">
        <v>40554</v>
      </c>
      <c r="I601" t="s">
        <v>2402</v>
      </c>
      <c r="J601">
        <v>6863</v>
      </c>
    </row>
    <row r="602" spans="1:10" x14ac:dyDescent="0.2">
      <c r="A602">
        <v>600</v>
      </c>
      <c r="D602" t="s">
        <v>2403</v>
      </c>
      <c r="E602" t="s">
        <v>2401</v>
      </c>
      <c r="F602" t="s">
        <v>2398</v>
      </c>
      <c r="G602" t="s">
        <v>11</v>
      </c>
      <c r="H602" s="1">
        <v>40554</v>
      </c>
      <c r="I602" t="s">
        <v>2402</v>
      </c>
      <c r="J602">
        <v>6863</v>
      </c>
    </row>
    <row r="603" spans="1:10" x14ac:dyDescent="0.2">
      <c r="A603">
        <v>601</v>
      </c>
      <c r="D603" t="s">
        <v>2404</v>
      </c>
      <c r="E603" t="s">
        <v>2405</v>
      </c>
      <c r="F603" t="s">
        <v>2398</v>
      </c>
      <c r="G603" t="s">
        <v>35</v>
      </c>
      <c r="H603" s="1">
        <v>43741</v>
      </c>
      <c r="J603">
        <v>3</v>
      </c>
    </row>
    <row r="604" spans="1:10" x14ac:dyDescent="0.2">
      <c r="A604">
        <v>602</v>
      </c>
      <c r="D604" t="s">
        <v>2406</v>
      </c>
      <c r="E604" t="s">
        <v>2407</v>
      </c>
      <c r="F604" t="s">
        <v>2398</v>
      </c>
      <c r="G604" t="s">
        <v>35</v>
      </c>
      <c r="H604" s="1">
        <v>43741</v>
      </c>
      <c r="J604">
        <v>3</v>
      </c>
    </row>
    <row r="605" spans="1:10" x14ac:dyDescent="0.2">
      <c r="A605">
        <v>603</v>
      </c>
      <c r="D605" t="s">
        <v>2408</v>
      </c>
      <c r="E605" t="s">
        <v>2409</v>
      </c>
      <c r="F605" t="s">
        <v>2398</v>
      </c>
      <c r="G605" t="s">
        <v>35</v>
      </c>
      <c r="H605" s="1">
        <v>43741</v>
      </c>
      <c r="J605">
        <v>3</v>
      </c>
    </row>
    <row r="606" spans="1:10" x14ac:dyDescent="0.2">
      <c r="A606">
        <v>604</v>
      </c>
      <c r="D606" t="s">
        <v>2410</v>
      </c>
      <c r="E606" t="s">
        <v>2411</v>
      </c>
      <c r="F606" t="s">
        <v>2398</v>
      </c>
      <c r="G606" t="s">
        <v>35</v>
      </c>
      <c r="H606" s="1">
        <v>43741</v>
      </c>
      <c r="J606">
        <v>3</v>
      </c>
    </row>
    <row r="607" spans="1:10" x14ac:dyDescent="0.2">
      <c r="A607">
        <v>605</v>
      </c>
      <c r="D607" t="s">
        <v>2412</v>
      </c>
      <c r="E607" t="s">
        <v>2413</v>
      </c>
      <c r="F607" t="s">
        <v>2398</v>
      </c>
      <c r="G607" t="s">
        <v>17</v>
      </c>
      <c r="H607" s="1">
        <v>45503</v>
      </c>
      <c r="I607" t="s">
        <v>2414</v>
      </c>
    </row>
    <row r="608" spans="1:10" x14ac:dyDescent="0.2">
      <c r="A608">
        <v>606</v>
      </c>
      <c r="D608" t="s">
        <v>2415</v>
      </c>
      <c r="E608" t="s">
        <v>2416</v>
      </c>
      <c r="F608" t="s">
        <v>2398</v>
      </c>
      <c r="G608" t="s">
        <v>11</v>
      </c>
      <c r="H608" s="1">
        <v>42332</v>
      </c>
      <c r="I608" t="s">
        <v>2417</v>
      </c>
      <c r="J608">
        <v>7652</v>
      </c>
    </row>
    <row r="609" spans="1:10" x14ac:dyDescent="0.2">
      <c r="A609">
        <v>607</v>
      </c>
      <c r="B609">
        <v>243</v>
      </c>
      <c r="C609" t="s">
        <v>385</v>
      </c>
      <c r="D609" t="s">
        <v>2418</v>
      </c>
      <c r="E609" t="s">
        <v>2419</v>
      </c>
      <c r="F609" t="s">
        <v>2420</v>
      </c>
      <c r="G609" t="s">
        <v>11</v>
      </c>
      <c r="H609" s="1">
        <v>42332</v>
      </c>
      <c r="I609" t="s">
        <v>2421</v>
      </c>
      <c r="J609">
        <v>10839</v>
      </c>
    </row>
    <row r="610" spans="1:10" x14ac:dyDescent="0.2">
      <c r="A610">
        <v>608</v>
      </c>
      <c r="B610">
        <v>244</v>
      </c>
      <c r="C610" t="s">
        <v>385</v>
      </c>
      <c r="D610" t="s">
        <v>2422</v>
      </c>
      <c r="E610" t="s">
        <v>2423</v>
      </c>
      <c r="F610" t="s">
        <v>2424</v>
      </c>
      <c r="G610" t="s">
        <v>35</v>
      </c>
      <c r="H610" s="1">
        <v>45361</v>
      </c>
      <c r="I610" t="s">
        <v>2425</v>
      </c>
      <c r="J610">
        <v>55</v>
      </c>
    </row>
    <row r="611" spans="1:10" x14ac:dyDescent="0.2">
      <c r="A611">
        <v>609</v>
      </c>
      <c r="D611" t="s">
        <v>2426</v>
      </c>
      <c r="E611" t="s">
        <v>2427</v>
      </c>
      <c r="F611" t="s">
        <v>2424</v>
      </c>
      <c r="G611" t="s">
        <v>11</v>
      </c>
      <c r="H611" s="1">
        <v>45361</v>
      </c>
      <c r="I611" t="s">
        <v>2428</v>
      </c>
      <c r="J611">
        <v>3546</v>
      </c>
    </row>
    <row r="612" spans="1:10" x14ac:dyDescent="0.2">
      <c r="A612">
        <v>610</v>
      </c>
      <c r="D612" t="s">
        <v>2429</v>
      </c>
      <c r="E612" t="s">
        <v>2430</v>
      </c>
      <c r="F612" t="s">
        <v>2424</v>
      </c>
      <c r="G612" t="s">
        <v>11</v>
      </c>
      <c r="H612" s="1">
        <v>45327</v>
      </c>
      <c r="I612" t="s">
        <v>2431</v>
      </c>
      <c r="J612">
        <v>26184</v>
      </c>
    </row>
    <row r="613" spans="1:10" x14ac:dyDescent="0.2">
      <c r="A613">
        <v>611</v>
      </c>
      <c r="B613">
        <v>245</v>
      </c>
      <c r="C613" t="s">
        <v>385</v>
      </c>
      <c r="D613" t="s">
        <v>2432</v>
      </c>
      <c r="E613" t="s">
        <v>2433</v>
      </c>
      <c r="F613" t="s">
        <v>2434</v>
      </c>
      <c r="G613" t="s">
        <v>11</v>
      </c>
      <c r="H613" s="1">
        <v>43566</v>
      </c>
      <c r="I613" t="s">
        <v>2435</v>
      </c>
      <c r="J613">
        <v>803</v>
      </c>
    </row>
    <row r="614" spans="1:10" x14ac:dyDescent="0.2">
      <c r="A614">
        <v>612</v>
      </c>
      <c r="B614">
        <v>246</v>
      </c>
      <c r="C614" t="s">
        <v>385</v>
      </c>
      <c r="D614" t="s">
        <v>2436</v>
      </c>
      <c r="E614" t="s">
        <v>2437</v>
      </c>
      <c r="F614" t="s">
        <v>2438</v>
      </c>
      <c r="G614" t="s">
        <v>11</v>
      </c>
      <c r="H614" s="1">
        <v>41982</v>
      </c>
      <c r="I614" t="s">
        <v>2439</v>
      </c>
      <c r="J614">
        <v>306</v>
      </c>
    </row>
    <row r="615" spans="1:10" x14ac:dyDescent="0.2">
      <c r="A615">
        <v>613</v>
      </c>
      <c r="D615" t="s">
        <v>2440</v>
      </c>
      <c r="E615" t="s">
        <v>2441</v>
      </c>
      <c r="F615" t="s">
        <v>2438</v>
      </c>
      <c r="G615" t="s">
        <v>11</v>
      </c>
      <c r="H615" s="1">
        <v>41851</v>
      </c>
      <c r="I615" t="s">
        <v>2442</v>
      </c>
      <c r="J615">
        <v>3284</v>
      </c>
    </row>
    <row r="616" spans="1:10" x14ac:dyDescent="0.2">
      <c r="A616">
        <v>614</v>
      </c>
      <c r="D616" t="s">
        <v>2443</v>
      </c>
      <c r="E616" t="s">
        <v>2444</v>
      </c>
      <c r="F616" t="s">
        <v>2438</v>
      </c>
      <c r="G616" t="s">
        <v>11</v>
      </c>
      <c r="H616" s="1">
        <v>41851</v>
      </c>
      <c r="I616" t="s">
        <v>2445</v>
      </c>
      <c r="J616">
        <v>4292</v>
      </c>
    </row>
    <row r="617" spans="1:10" x14ac:dyDescent="0.2">
      <c r="A617">
        <v>615</v>
      </c>
      <c r="B617">
        <v>247</v>
      </c>
      <c r="C617" t="s">
        <v>385</v>
      </c>
      <c r="D617" t="s">
        <v>2446</v>
      </c>
      <c r="E617" t="s">
        <v>2447</v>
      </c>
      <c r="F617" t="s">
        <v>2448</v>
      </c>
      <c r="G617" t="s">
        <v>17</v>
      </c>
      <c r="H617" s="1">
        <v>45383</v>
      </c>
      <c r="I617" t="s">
        <v>2449</v>
      </c>
    </row>
    <row r="618" spans="1:10" x14ac:dyDescent="0.2">
      <c r="A618">
        <v>616</v>
      </c>
      <c r="D618" t="s">
        <v>2450</v>
      </c>
      <c r="E618" t="s">
        <v>2451</v>
      </c>
      <c r="F618" t="s">
        <v>2448</v>
      </c>
      <c r="G618" t="s">
        <v>17</v>
      </c>
      <c r="H618" s="1">
        <v>45383</v>
      </c>
      <c r="I618" t="s">
        <v>2452</v>
      </c>
    </row>
    <row r="619" spans="1:10" x14ac:dyDescent="0.2">
      <c r="A619">
        <v>617</v>
      </c>
      <c r="D619" t="s">
        <v>2453</v>
      </c>
      <c r="E619" t="s">
        <v>2454</v>
      </c>
      <c r="F619" t="s">
        <v>2448</v>
      </c>
      <c r="G619" t="s">
        <v>17</v>
      </c>
      <c r="H619" s="1">
        <v>45383</v>
      </c>
      <c r="I619" t="s">
        <v>2455</v>
      </c>
    </row>
    <row r="620" spans="1:10" x14ac:dyDescent="0.2">
      <c r="A620">
        <v>618</v>
      </c>
      <c r="D620" t="s">
        <v>2456</v>
      </c>
      <c r="E620" t="s">
        <v>2457</v>
      </c>
      <c r="F620" t="s">
        <v>2448</v>
      </c>
      <c r="G620" t="s">
        <v>11</v>
      </c>
      <c r="H620" s="1">
        <v>41724</v>
      </c>
      <c r="I620" t="s">
        <v>2458</v>
      </c>
      <c r="J620">
        <v>4156</v>
      </c>
    </row>
    <row r="621" spans="1:10" x14ac:dyDescent="0.2">
      <c r="A621">
        <v>619</v>
      </c>
      <c r="B621">
        <v>248</v>
      </c>
      <c r="C621" t="s">
        <v>390</v>
      </c>
      <c r="D621" t="s">
        <v>2459</v>
      </c>
      <c r="E621" t="s">
        <v>2460</v>
      </c>
      <c r="F621" t="s">
        <v>2461</v>
      </c>
      <c r="G621" t="s">
        <v>17</v>
      </c>
      <c r="H621" s="1">
        <v>45086</v>
      </c>
      <c r="I621" t="s">
        <v>2462</v>
      </c>
    </row>
    <row r="622" spans="1:10" x14ac:dyDescent="0.2">
      <c r="A622">
        <v>620</v>
      </c>
      <c r="B622">
        <v>249</v>
      </c>
      <c r="C622" t="s">
        <v>390</v>
      </c>
      <c r="D622" t="s">
        <v>2463</v>
      </c>
      <c r="E622" t="s">
        <v>2464</v>
      </c>
      <c r="F622" t="s">
        <v>2465</v>
      </c>
      <c r="G622" t="s">
        <v>11</v>
      </c>
      <c r="H622" s="1">
        <v>45086</v>
      </c>
      <c r="I622" t="s">
        <v>2466</v>
      </c>
      <c r="J622">
        <v>32069</v>
      </c>
    </row>
    <row r="623" spans="1:10" x14ac:dyDescent="0.2">
      <c r="A623">
        <v>621</v>
      </c>
      <c r="B623">
        <v>250</v>
      </c>
      <c r="C623" t="s">
        <v>390</v>
      </c>
      <c r="D623" t="s">
        <v>2467</v>
      </c>
      <c r="E623" t="s">
        <v>2468</v>
      </c>
      <c r="F623" t="s">
        <v>2469</v>
      </c>
      <c r="G623" t="s">
        <v>11</v>
      </c>
      <c r="H623" s="1">
        <v>45086</v>
      </c>
      <c r="I623" t="s">
        <v>2470</v>
      </c>
      <c r="J623">
        <v>21105</v>
      </c>
    </row>
    <row r="624" spans="1:10" x14ac:dyDescent="0.2">
      <c r="A624">
        <v>622</v>
      </c>
      <c r="B624">
        <v>251</v>
      </c>
      <c r="C624" t="s">
        <v>390</v>
      </c>
      <c r="D624" t="s">
        <v>2471</v>
      </c>
      <c r="E624" t="s">
        <v>2472</v>
      </c>
      <c r="F624" t="s">
        <v>2473</v>
      </c>
      <c r="G624" t="s">
        <v>35</v>
      </c>
      <c r="H624" s="1">
        <v>45348</v>
      </c>
      <c r="I624" t="s">
        <v>2474</v>
      </c>
      <c r="J624">
        <v>71</v>
      </c>
    </row>
    <row r="625" spans="1:10" x14ac:dyDescent="0.2">
      <c r="A625">
        <v>623</v>
      </c>
      <c r="D625" t="s">
        <v>2475</v>
      </c>
      <c r="E625" t="s">
        <v>2476</v>
      </c>
      <c r="F625" t="s">
        <v>2473</v>
      </c>
      <c r="G625" t="s">
        <v>17</v>
      </c>
      <c r="H625" s="1">
        <v>45349</v>
      </c>
      <c r="I625" t="s">
        <v>2477</v>
      </c>
    </row>
    <row r="626" spans="1:10" x14ac:dyDescent="0.2">
      <c r="A626">
        <v>624</v>
      </c>
      <c r="B626">
        <v>252</v>
      </c>
      <c r="C626" t="s">
        <v>385</v>
      </c>
      <c r="D626" t="s">
        <v>2478</v>
      </c>
      <c r="E626" t="s">
        <v>2479</v>
      </c>
      <c r="F626" t="s">
        <v>2480</v>
      </c>
      <c r="G626" t="s">
        <v>11</v>
      </c>
      <c r="H626" s="1">
        <v>43598</v>
      </c>
      <c r="I626" t="s">
        <v>2481</v>
      </c>
      <c r="J626">
        <v>705</v>
      </c>
    </row>
    <row r="627" spans="1:10" x14ac:dyDescent="0.2">
      <c r="A627">
        <v>625</v>
      </c>
      <c r="D627" t="s">
        <v>2482</v>
      </c>
      <c r="E627" t="s">
        <v>2483</v>
      </c>
      <c r="F627" t="s">
        <v>2480</v>
      </c>
      <c r="G627" t="s">
        <v>11</v>
      </c>
      <c r="H627" s="1">
        <v>42409</v>
      </c>
      <c r="I627" t="s">
        <v>2484</v>
      </c>
      <c r="J627">
        <v>5105</v>
      </c>
    </row>
    <row r="628" spans="1:10" x14ac:dyDescent="0.2">
      <c r="A628">
        <v>626</v>
      </c>
      <c r="D628" t="s">
        <v>2485</v>
      </c>
      <c r="E628" t="s">
        <v>2486</v>
      </c>
      <c r="F628" t="s">
        <v>2480</v>
      </c>
      <c r="G628" t="s">
        <v>11</v>
      </c>
      <c r="H628" s="1">
        <v>43439</v>
      </c>
      <c r="I628" t="s">
        <v>2487</v>
      </c>
      <c r="J628">
        <v>13520</v>
      </c>
    </row>
    <row r="629" spans="1:10" x14ac:dyDescent="0.2">
      <c r="A629">
        <v>627</v>
      </c>
      <c r="D629" t="s">
        <v>2488</v>
      </c>
      <c r="E629" t="s">
        <v>2489</v>
      </c>
      <c r="F629" t="s">
        <v>2480</v>
      </c>
      <c r="G629" t="s">
        <v>11</v>
      </c>
      <c r="H629" s="1">
        <v>40212</v>
      </c>
      <c r="I629" t="s">
        <v>2490</v>
      </c>
      <c r="J629">
        <v>25884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5</vt:i4>
      </vt:variant>
    </vt:vector>
  </HeadingPairs>
  <TitlesOfParts>
    <vt:vector size="5" baseType="lpstr">
      <vt:lpstr>literature_dataset</vt:lpstr>
      <vt:lpstr>Genomes_Trematoda</vt:lpstr>
      <vt:lpstr>Genomes_Cestoda</vt:lpstr>
      <vt:lpstr>Genomes_Acanthocephala</vt:lpstr>
      <vt:lpstr>Genomes_Nematoda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Isabel Blasco</dc:creator>
  <cp:lastModifiedBy>Isabel Blasco</cp:lastModifiedBy>
  <dcterms:created xsi:type="dcterms:W3CDTF">2025-02-10T18:42:12Z</dcterms:created>
  <dcterms:modified xsi:type="dcterms:W3CDTF">2025-02-11T17:57:59Z</dcterms:modified>
</cp:coreProperties>
</file>