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rham PhD\Manuscripts\SZ\"/>
    </mc:Choice>
  </mc:AlternateContent>
  <xr:revisionPtr revIDLastSave="0" documentId="13_ncr:1_{6228CBCD-0ED6-442B-A879-7F75A7C66DA1}" xr6:coauthVersionLast="47" xr6:coauthVersionMax="47" xr10:uidLastSave="{00000000-0000-0000-0000-000000000000}"/>
  <bookViews>
    <workbookView xWindow="-110" yWindow="-110" windowWidth="19420" windowHeight="10300" xr2:uid="{C17914DB-D0FD-4F71-834F-278F5BF8E144}"/>
  </bookViews>
  <sheets>
    <sheet name="SZ glacier dat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" i="1" l="1"/>
  <c r="T199" i="1"/>
  <c r="AD181" i="1" l="1"/>
  <c r="AE181" i="1" s="1"/>
  <c r="AD180" i="1"/>
  <c r="AE180" i="1" s="1"/>
  <c r="AD160" i="1"/>
  <c r="AE160" i="1" s="1"/>
  <c r="AD153" i="1"/>
  <c r="AE153" i="1" s="1"/>
  <c r="AD149" i="1"/>
  <c r="AE149" i="1" s="1"/>
  <c r="AD143" i="1"/>
  <c r="AE143" i="1" s="1"/>
  <c r="AD135" i="1"/>
  <c r="AE135" i="1" s="1"/>
  <c r="AD132" i="1"/>
  <c r="AE132" i="1" s="1"/>
  <c r="AD108" i="1"/>
  <c r="AE108" i="1" s="1"/>
  <c r="AD90" i="1"/>
  <c r="AE90" i="1" s="1"/>
  <c r="AD81" i="1"/>
  <c r="AE81" i="1" s="1"/>
  <c r="AD79" i="1"/>
  <c r="AE79" i="1" s="1"/>
  <c r="AD74" i="1"/>
  <c r="AE74" i="1" s="1"/>
  <c r="AD66" i="1"/>
  <c r="AE66" i="1" s="1"/>
  <c r="AD65" i="1"/>
  <c r="AE65" i="1" s="1"/>
  <c r="AD55" i="1"/>
  <c r="AE55" i="1" s="1"/>
  <c r="AD49" i="1"/>
  <c r="AE49" i="1" s="1"/>
  <c r="AD46" i="1"/>
  <c r="AE46" i="1" s="1"/>
  <c r="AD44" i="1"/>
  <c r="AE44" i="1" s="1"/>
  <c r="AD23" i="1"/>
  <c r="AE23" i="1" s="1"/>
  <c r="AD8" i="1"/>
  <c r="AE8" i="1" s="1"/>
  <c r="AD7" i="1"/>
  <c r="AE7" i="1" s="1"/>
  <c r="AD9" i="1"/>
  <c r="AE9" i="1" s="1"/>
  <c r="AD10" i="1"/>
  <c r="AE10" i="1" s="1"/>
  <c r="AD11" i="1"/>
  <c r="AE11" i="1" s="1"/>
  <c r="AD12" i="1"/>
  <c r="AE12" i="1" s="1"/>
  <c r="AD13" i="1"/>
  <c r="AE13" i="1" s="1"/>
  <c r="AD14" i="1"/>
  <c r="AE14" i="1" s="1"/>
  <c r="AD15" i="1"/>
  <c r="AE15" i="1" s="1"/>
  <c r="AD16" i="1"/>
  <c r="AE16" i="1" s="1"/>
  <c r="AD17" i="1"/>
  <c r="AE17" i="1" s="1"/>
  <c r="AD18" i="1"/>
  <c r="AE18" i="1" s="1"/>
  <c r="AD19" i="1"/>
  <c r="AE19" i="1" s="1"/>
  <c r="AD20" i="1"/>
  <c r="AE20" i="1" s="1"/>
  <c r="AD21" i="1"/>
  <c r="AE21" i="1" s="1"/>
  <c r="AD22" i="1"/>
  <c r="AE22" i="1" s="1"/>
  <c r="AD24" i="1"/>
  <c r="AE24" i="1" s="1"/>
  <c r="AD25" i="1"/>
  <c r="AE25" i="1" s="1"/>
  <c r="AD26" i="1"/>
  <c r="AE26" i="1" s="1"/>
  <c r="AD27" i="1"/>
  <c r="AE27" i="1" s="1"/>
  <c r="AD28" i="1"/>
  <c r="AE28" i="1" s="1"/>
  <c r="AD29" i="1"/>
  <c r="AE29" i="1" s="1"/>
  <c r="AD30" i="1"/>
  <c r="AE30" i="1" s="1"/>
  <c r="AD31" i="1"/>
  <c r="AE31" i="1" s="1"/>
  <c r="AD32" i="1"/>
  <c r="AE32" i="1" s="1"/>
  <c r="AD33" i="1"/>
  <c r="AE33" i="1" s="1"/>
  <c r="AD34" i="1"/>
  <c r="AE34" i="1" s="1"/>
  <c r="AD35" i="1"/>
  <c r="AE35" i="1" s="1"/>
  <c r="AD36" i="1"/>
  <c r="AE36" i="1" s="1"/>
  <c r="AD37" i="1"/>
  <c r="AE37" i="1" s="1"/>
  <c r="AD38" i="1"/>
  <c r="AE38" i="1" s="1"/>
  <c r="AD39" i="1"/>
  <c r="AE39" i="1" s="1"/>
  <c r="AD40" i="1"/>
  <c r="AE40" i="1" s="1"/>
  <c r="AD41" i="1"/>
  <c r="AE41" i="1" s="1"/>
  <c r="AD42" i="1"/>
  <c r="AE42" i="1" s="1"/>
  <c r="AD43" i="1"/>
  <c r="AE43" i="1" s="1"/>
  <c r="AD45" i="1"/>
  <c r="AE45" i="1" s="1"/>
  <c r="AD47" i="1"/>
  <c r="AE47" i="1" s="1"/>
  <c r="AD48" i="1"/>
  <c r="AE48" i="1" s="1"/>
  <c r="AD50" i="1"/>
  <c r="AE50" i="1" s="1"/>
  <c r="AD51" i="1"/>
  <c r="AE51" i="1" s="1"/>
  <c r="AD52" i="1"/>
  <c r="AE52" i="1" s="1"/>
  <c r="AD53" i="1"/>
  <c r="AE53" i="1" s="1"/>
  <c r="AD54" i="1"/>
  <c r="AE54" i="1" s="1"/>
  <c r="AD56" i="1"/>
  <c r="AE56" i="1" s="1"/>
  <c r="AD57" i="1"/>
  <c r="AE57" i="1" s="1"/>
  <c r="AD58" i="1"/>
  <c r="AE58" i="1" s="1"/>
  <c r="AD59" i="1"/>
  <c r="AE59" i="1" s="1"/>
  <c r="AD60" i="1"/>
  <c r="AE60" i="1" s="1"/>
  <c r="AD61" i="1"/>
  <c r="AE61" i="1" s="1"/>
  <c r="AD62" i="1"/>
  <c r="AE62" i="1" s="1"/>
  <c r="AD63" i="1"/>
  <c r="AE63" i="1" s="1"/>
  <c r="AD64" i="1"/>
  <c r="AE64" i="1" s="1"/>
  <c r="AD67" i="1"/>
  <c r="AE67" i="1" s="1"/>
  <c r="AD68" i="1"/>
  <c r="AE68" i="1" s="1"/>
  <c r="AD69" i="1"/>
  <c r="AE69" i="1" s="1"/>
  <c r="AD70" i="1"/>
  <c r="AE70" i="1" s="1"/>
  <c r="AD71" i="1"/>
  <c r="AE71" i="1" s="1"/>
  <c r="AD72" i="1"/>
  <c r="AE72" i="1" s="1"/>
  <c r="AD73" i="1"/>
  <c r="AE73" i="1" s="1"/>
  <c r="AD75" i="1"/>
  <c r="AE75" i="1" s="1"/>
  <c r="AD76" i="1"/>
  <c r="AE76" i="1" s="1"/>
  <c r="AD77" i="1"/>
  <c r="AE77" i="1" s="1"/>
  <c r="AD78" i="1"/>
  <c r="AE78" i="1" s="1"/>
  <c r="AD80" i="1"/>
  <c r="AE80" i="1" s="1"/>
  <c r="AD82" i="1"/>
  <c r="AE82" i="1" s="1"/>
  <c r="AD83" i="1"/>
  <c r="AE83" i="1" s="1"/>
  <c r="AD84" i="1"/>
  <c r="AE84" i="1" s="1"/>
  <c r="AD85" i="1"/>
  <c r="AE85" i="1" s="1"/>
  <c r="AD86" i="1"/>
  <c r="AE86" i="1" s="1"/>
  <c r="AD87" i="1"/>
  <c r="AE87" i="1" s="1"/>
  <c r="AD88" i="1"/>
  <c r="AE88" i="1" s="1"/>
  <c r="AD89" i="1"/>
  <c r="AE89" i="1" s="1"/>
  <c r="AD91" i="1"/>
  <c r="AE91" i="1" s="1"/>
  <c r="AD92" i="1"/>
  <c r="AE92" i="1" s="1"/>
  <c r="AD93" i="1"/>
  <c r="AE93" i="1" s="1"/>
  <c r="AD94" i="1"/>
  <c r="AE94" i="1" s="1"/>
  <c r="AD95" i="1"/>
  <c r="AE95" i="1" s="1"/>
  <c r="AD96" i="1"/>
  <c r="AE96" i="1" s="1"/>
  <c r="AD97" i="1"/>
  <c r="AE97" i="1" s="1"/>
  <c r="AD98" i="1"/>
  <c r="AE98" i="1" s="1"/>
  <c r="AD99" i="1"/>
  <c r="AE99" i="1" s="1"/>
  <c r="AD100" i="1"/>
  <c r="AE100" i="1" s="1"/>
  <c r="AD101" i="1"/>
  <c r="AE101" i="1" s="1"/>
  <c r="AD102" i="1"/>
  <c r="AE102" i="1" s="1"/>
  <c r="AD103" i="1"/>
  <c r="AE103" i="1" s="1"/>
  <c r="AD104" i="1"/>
  <c r="AE104" i="1" s="1"/>
  <c r="AD105" i="1"/>
  <c r="AE105" i="1" s="1"/>
  <c r="AD106" i="1"/>
  <c r="AE106" i="1" s="1"/>
  <c r="AD107" i="1"/>
  <c r="AE107" i="1" s="1"/>
  <c r="AD109" i="1"/>
  <c r="AE109" i="1" s="1"/>
  <c r="AD110" i="1"/>
  <c r="AE110" i="1" s="1"/>
  <c r="AD111" i="1"/>
  <c r="AE111" i="1" s="1"/>
  <c r="AD112" i="1"/>
  <c r="AE112" i="1" s="1"/>
  <c r="AD113" i="1"/>
  <c r="AE113" i="1" s="1"/>
  <c r="AD114" i="1"/>
  <c r="AE114" i="1" s="1"/>
  <c r="AD115" i="1"/>
  <c r="AE115" i="1" s="1"/>
  <c r="AD116" i="1"/>
  <c r="AE116" i="1" s="1"/>
  <c r="AD117" i="1"/>
  <c r="AE117" i="1" s="1"/>
  <c r="AD118" i="1"/>
  <c r="AE118" i="1" s="1"/>
  <c r="AD119" i="1"/>
  <c r="AE119" i="1" s="1"/>
  <c r="AD120" i="1"/>
  <c r="AE120" i="1" s="1"/>
  <c r="AD121" i="1"/>
  <c r="AE121" i="1" s="1"/>
  <c r="AD122" i="1"/>
  <c r="AE122" i="1" s="1"/>
  <c r="AD123" i="1"/>
  <c r="AE123" i="1" s="1"/>
  <c r="AD124" i="1"/>
  <c r="AE124" i="1" s="1"/>
  <c r="AD125" i="1"/>
  <c r="AE125" i="1" s="1"/>
  <c r="AD126" i="1"/>
  <c r="AE126" i="1" s="1"/>
  <c r="AD127" i="1"/>
  <c r="AE127" i="1" s="1"/>
  <c r="AD128" i="1"/>
  <c r="AE128" i="1" s="1"/>
  <c r="AD129" i="1"/>
  <c r="AE129" i="1" s="1"/>
  <c r="AD130" i="1"/>
  <c r="AE130" i="1" s="1"/>
  <c r="AD131" i="1"/>
  <c r="AE131" i="1" s="1"/>
  <c r="AD134" i="1"/>
  <c r="AE134" i="1" s="1"/>
  <c r="AD136" i="1"/>
  <c r="AE136" i="1" s="1"/>
  <c r="AD137" i="1"/>
  <c r="AE137" i="1" s="1"/>
  <c r="AD138" i="1"/>
  <c r="AE138" i="1" s="1"/>
  <c r="AD139" i="1"/>
  <c r="AE139" i="1" s="1"/>
  <c r="AD140" i="1"/>
  <c r="AE140" i="1" s="1"/>
  <c r="AD141" i="1"/>
  <c r="AE141" i="1" s="1"/>
  <c r="AD142" i="1"/>
  <c r="AE142" i="1" s="1"/>
  <c r="AD144" i="1"/>
  <c r="AE144" i="1" s="1"/>
  <c r="AD145" i="1"/>
  <c r="AE145" i="1" s="1"/>
  <c r="AD146" i="1"/>
  <c r="AE146" i="1" s="1"/>
  <c r="AD148" i="1"/>
  <c r="AE148" i="1" s="1"/>
  <c r="AD150" i="1"/>
  <c r="AE150" i="1" s="1"/>
  <c r="AD151" i="1"/>
  <c r="AE151" i="1" s="1"/>
  <c r="AD152" i="1"/>
  <c r="AE152" i="1" s="1"/>
  <c r="AD154" i="1"/>
  <c r="AE154" i="1" s="1"/>
  <c r="AD155" i="1"/>
  <c r="AE155" i="1" s="1"/>
  <c r="AD156" i="1"/>
  <c r="AE156" i="1" s="1"/>
  <c r="AD157" i="1"/>
  <c r="AE157" i="1" s="1"/>
  <c r="AD158" i="1"/>
  <c r="AE158" i="1" s="1"/>
  <c r="AD159" i="1"/>
  <c r="AE159" i="1" s="1"/>
  <c r="AD161" i="1"/>
  <c r="AE161" i="1" s="1"/>
  <c r="AD162" i="1"/>
  <c r="AE162" i="1" s="1"/>
  <c r="AD163" i="1"/>
  <c r="AE163" i="1" s="1"/>
  <c r="AD164" i="1"/>
  <c r="AE164" i="1" s="1"/>
  <c r="AD165" i="1"/>
  <c r="AE165" i="1" s="1"/>
  <c r="AD166" i="1"/>
  <c r="AE166" i="1" s="1"/>
  <c r="AD167" i="1"/>
  <c r="AE167" i="1" s="1"/>
  <c r="AD168" i="1"/>
  <c r="AE168" i="1" s="1"/>
  <c r="AD169" i="1"/>
  <c r="AE169" i="1" s="1"/>
  <c r="AD170" i="1"/>
  <c r="AE170" i="1" s="1"/>
  <c r="AD171" i="1"/>
  <c r="AE171" i="1" s="1"/>
  <c r="AD172" i="1"/>
  <c r="AE172" i="1" s="1"/>
  <c r="AD173" i="1"/>
  <c r="AE173" i="1" s="1"/>
  <c r="AD174" i="1"/>
  <c r="AE174" i="1" s="1"/>
  <c r="AD175" i="1"/>
  <c r="AE175" i="1" s="1"/>
  <c r="AD176" i="1"/>
  <c r="AE176" i="1" s="1"/>
  <c r="AD177" i="1"/>
  <c r="AE177" i="1" s="1"/>
  <c r="AD178" i="1"/>
  <c r="AE178" i="1" s="1"/>
  <c r="AD179" i="1"/>
  <c r="AE179" i="1" s="1"/>
  <c r="AD182" i="1"/>
  <c r="AE182" i="1" s="1"/>
  <c r="AD183" i="1"/>
  <c r="AE183" i="1" s="1"/>
  <c r="AD184" i="1"/>
  <c r="AE184" i="1" s="1"/>
  <c r="AD185" i="1"/>
  <c r="AE185" i="1" s="1"/>
  <c r="AD186" i="1"/>
  <c r="AE186" i="1" s="1"/>
  <c r="AD187" i="1"/>
  <c r="AE187" i="1" s="1"/>
  <c r="AD189" i="1"/>
  <c r="AE189" i="1" s="1"/>
  <c r="AD190" i="1"/>
  <c r="AE190" i="1" s="1"/>
  <c r="AD191" i="1"/>
  <c r="AE191" i="1" s="1"/>
  <c r="AD192" i="1"/>
  <c r="AE192" i="1" s="1"/>
  <c r="AD193" i="1"/>
  <c r="AE193" i="1" s="1"/>
  <c r="AD194" i="1"/>
  <c r="AE194" i="1" s="1"/>
  <c r="AD195" i="1"/>
  <c r="AE195" i="1" s="1"/>
  <c r="AD196" i="1"/>
  <c r="AE196" i="1" s="1"/>
  <c r="M202" i="1" l="1"/>
  <c r="AC142" i="1"/>
  <c r="AA201" i="1"/>
  <c r="AA202" i="1"/>
  <c r="Z202" i="1"/>
  <c r="Z201" i="1"/>
  <c r="AA200" i="1"/>
  <c r="Z200" i="1"/>
  <c r="R203" i="1"/>
  <c r="X203" i="1"/>
  <c r="Y203" i="1" s="1"/>
  <c r="W203" i="1"/>
  <c r="S199" i="1"/>
  <c r="S203" i="1"/>
  <c r="T203" i="1" s="1"/>
  <c r="S202" i="1"/>
  <c r="R202" i="1"/>
  <c r="S201" i="1"/>
  <c r="R201" i="1"/>
  <c r="S200" i="1"/>
  <c r="R200" i="1"/>
  <c r="R199" i="1"/>
  <c r="N203" i="1"/>
  <c r="O203" i="1" s="1"/>
  <c r="M203" i="1"/>
  <c r="N202" i="1"/>
  <c r="O202" i="1" s="1"/>
  <c r="N201" i="1"/>
  <c r="O201" i="1" s="1"/>
  <c r="M201" i="1"/>
  <c r="N200" i="1"/>
  <c r="O200" i="1" s="1"/>
  <c r="M200" i="1"/>
  <c r="N199" i="1"/>
  <c r="O199" i="1" s="1"/>
  <c r="M199" i="1"/>
  <c r="I203" i="1"/>
  <c r="J203" i="1" s="1"/>
  <c r="H203" i="1"/>
  <c r="I202" i="1"/>
  <c r="J202" i="1" s="1"/>
  <c r="H202" i="1"/>
  <c r="I201" i="1"/>
  <c r="J201" i="1" s="1"/>
  <c r="H201" i="1"/>
  <c r="I200" i="1"/>
  <c r="J200" i="1" s="1"/>
  <c r="H200" i="1"/>
  <c r="I199" i="1"/>
  <c r="J199" i="1" s="1"/>
  <c r="H199" i="1"/>
  <c r="D203" i="1"/>
  <c r="C203" i="1"/>
  <c r="D202" i="1"/>
  <c r="C202" i="1"/>
  <c r="D201" i="1"/>
  <c r="E201" i="1" s="1"/>
  <c r="C201" i="1"/>
  <c r="D200" i="1"/>
  <c r="E200" i="1" s="1"/>
  <c r="C200" i="1"/>
  <c r="D199" i="1"/>
  <c r="E199" i="1" s="1"/>
  <c r="C199" i="1"/>
  <c r="AC196" i="1"/>
  <c r="AB196" i="1"/>
  <c r="U196" i="1"/>
  <c r="V196" i="1" s="1"/>
  <c r="T196" i="1"/>
  <c r="P196" i="1"/>
  <c r="Q196" i="1" s="1"/>
  <c r="O196" i="1"/>
  <c r="K196" i="1"/>
  <c r="L196" i="1" s="1"/>
  <c r="J196" i="1"/>
  <c r="F196" i="1"/>
  <c r="G196" i="1" s="1"/>
  <c r="E196" i="1"/>
  <c r="AC195" i="1"/>
  <c r="AB195" i="1"/>
  <c r="U195" i="1"/>
  <c r="V195" i="1" s="1"/>
  <c r="T195" i="1"/>
  <c r="P195" i="1"/>
  <c r="Q195" i="1" s="1"/>
  <c r="O195" i="1"/>
  <c r="K195" i="1"/>
  <c r="L195" i="1" s="1"/>
  <c r="J195" i="1"/>
  <c r="F195" i="1"/>
  <c r="G195" i="1" s="1"/>
  <c r="E195" i="1"/>
  <c r="AC194" i="1"/>
  <c r="AB194" i="1"/>
  <c r="U194" i="1"/>
  <c r="V194" i="1" s="1"/>
  <c r="T194" i="1"/>
  <c r="P194" i="1"/>
  <c r="Q194" i="1" s="1"/>
  <c r="O194" i="1"/>
  <c r="K194" i="1"/>
  <c r="L194" i="1" s="1"/>
  <c r="J194" i="1"/>
  <c r="F194" i="1"/>
  <c r="G194" i="1" s="1"/>
  <c r="E194" i="1"/>
  <c r="E193" i="1"/>
  <c r="AC192" i="1"/>
  <c r="AB192" i="1"/>
  <c r="T192" i="1"/>
  <c r="U192" i="1" s="1"/>
  <c r="V192" i="1" s="1"/>
  <c r="P192" i="1"/>
  <c r="Q192" i="1" s="1"/>
  <c r="O192" i="1"/>
  <c r="K192" i="1"/>
  <c r="L192" i="1" s="1"/>
  <c r="J192" i="1"/>
  <c r="F192" i="1"/>
  <c r="G192" i="1" s="1"/>
  <c r="E192" i="1"/>
  <c r="AC191" i="1"/>
  <c r="AB191" i="1"/>
  <c r="T191" i="1"/>
  <c r="U191" i="1" s="1"/>
  <c r="V191" i="1" s="1"/>
  <c r="P191" i="1"/>
  <c r="Q191" i="1" s="1"/>
  <c r="O191" i="1"/>
  <c r="K191" i="1"/>
  <c r="L191" i="1" s="1"/>
  <c r="J191" i="1"/>
  <c r="F191" i="1"/>
  <c r="G191" i="1" s="1"/>
  <c r="E191" i="1"/>
  <c r="AC190" i="1"/>
  <c r="AB190" i="1"/>
  <c r="T190" i="1"/>
  <c r="U190" i="1" s="1"/>
  <c r="V190" i="1" s="1"/>
  <c r="P190" i="1"/>
  <c r="Q190" i="1" s="1"/>
  <c r="O190" i="1"/>
  <c r="K190" i="1"/>
  <c r="L190" i="1" s="1"/>
  <c r="J190" i="1"/>
  <c r="F190" i="1"/>
  <c r="G190" i="1" s="1"/>
  <c r="E190" i="1"/>
  <c r="AC189" i="1"/>
  <c r="AB189" i="1"/>
  <c r="T189" i="1"/>
  <c r="U189" i="1" s="1"/>
  <c r="V189" i="1" s="1"/>
  <c r="P189" i="1"/>
  <c r="Q189" i="1" s="1"/>
  <c r="O189" i="1"/>
  <c r="K189" i="1"/>
  <c r="L189" i="1" s="1"/>
  <c r="J189" i="1"/>
  <c r="F189" i="1"/>
  <c r="G189" i="1" s="1"/>
  <c r="E189" i="1"/>
  <c r="T188" i="1"/>
  <c r="P188" i="1"/>
  <c r="Q188" i="1" s="1"/>
  <c r="O188" i="1"/>
  <c r="K188" i="1"/>
  <c r="L188" i="1" s="1"/>
  <c r="J188" i="1"/>
  <c r="F188" i="1"/>
  <c r="G188" i="1" s="1"/>
  <c r="E188" i="1"/>
  <c r="J187" i="1"/>
  <c r="F187" i="1"/>
  <c r="G187" i="1" s="1"/>
  <c r="E187" i="1"/>
  <c r="AC186" i="1"/>
  <c r="AB186" i="1"/>
  <c r="U186" i="1"/>
  <c r="V186" i="1" s="1"/>
  <c r="T186" i="1"/>
  <c r="P186" i="1"/>
  <c r="Q186" i="1" s="1"/>
  <c r="O186" i="1"/>
  <c r="K186" i="1"/>
  <c r="L186" i="1" s="1"/>
  <c r="J186" i="1"/>
  <c r="F186" i="1"/>
  <c r="G186" i="1" s="1"/>
  <c r="E186" i="1"/>
  <c r="AC185" i="1"/>
  <c r="AB185" i="1"/>
  <c r="U185" i="1"/>
  <c r="V185" i="1" s="1"/>
  <c r="T185" i="1"/>
  <c r="P185" i="1"/>
  <c r="Q185" i="1" s="1"/>
  <c r="O185" i="1"/>
  <c r="K185" i="1"/>
  <c r="L185" i="1" s="1"/>
  <c r="J185" i="1"/>
  <c r="F185" i="1"/>
  <c r="G185" i="1" s="1"/>
  <c r="E185" i="1"/>
  <c r="AC184" i="1"/>
  <c r="AB184" i="1"/>
  <c r="U184" i="1"/>
  <c r="V184" i="1" s="1"/>
  <c r="T184" i="1"/>
  <c r="P184" i="1"/>
  <c r="Q184" i="1" s="1"/>
  <c r="O184" i="1"/>
  <c r="K184" i="1"/>
  <c r="L184" i="1" s="1"/>
  <c r="J184" i="1"/>
  <c r="F184" i="1"/>
  <c r="G184" i="1" s="1"/>
  <c r="E184" i="1"/>
  <c r="E183" i="1"/>
  <c r="AC182" i="1"/>
  <c r="AB182" i="1"/>
  <c r="U182" i="1"/>
  <c r="V182" i="1" s="1"/>
  <c r="T182" i="1"/>
  <c r="P182" i="1"/>
  <c r="Q182" i="1" s="1"/>
  <c r="O182" i="1"/>
  <c r="K182" i="1"/>
  <c r="L182" i="1" s="1"/>
  <c r="J182" i="1"/>
  <c r="F182" i="1"/>
  <c r="G182" i="1" s="1"/>
  <c r="E182" i="1"/>
  <c r="AC181" i="1"/>
  <c r="AB181" i="1"/>
  <c r="Y181" i="1"/>
  <c r="U181" i="1"/>
  <c r="V181" i="1" s="1"/>
  <c r="T181" i="1"/>
  <c r="P181" i="1"/>
  <c r="Q181" i="1" s="1"/>
  <c r="O181" i="1"/>
  <c r="K181" i="1"/>
  <c r="L181" i="1" s="1"/>
  <c r="J181" i="1"/>
  <c r="F181" i="1"/>
  <c r="G181" i="1" s="1"/>
  <c r="E181" i="1"/>
  <c r="AC180" i="1"/>
  <c r="AB180" i="1"/>
  <c r="Y180" i="1"/>
  <c r="U180" i="1"/>
  <c r="V180" i="1" s="1"/>
  <c r="T180" i="1"/>
  <c r="P180" i="1"/>
  <c r="Q180" i="1" s="1"/>
  <c r="O180" i="1"/>
  <c r="K180" i="1"/>
  <c r="L180" i="1" s="1"/>
  <c r="J180" i="1"/>
  <c r="F180" i="1"/>
  <c r="G180" i="1" s="1"/>
  <c r="E180" i="1"/>
  <c r="AC179" i="1"/>
  <c r="AB179" i="1"/>
  <c r="Y179" i="1"/>
  <c r="U179" i="1"/>
  <c r="V179" i="1" s="1"/>
  <c r="T179" i="1"/>
  <c r="P179" i="1"/>
  <c r="Q179" i="1" s="1"/>
  <c r="O179" i="1"/>
  <c r="K179" i="1"/>
  <c r="L179" i="1" s="1"/>
  <c r="J179" i="1"/>
  <c r="F179" i="1"/>
  <c r="G179" i="1" s="1"/>
  <c r="E179" i="1"/>
  <c r="AC178" i="1"/>
  <c r="AB178" i="1"/>
  <c r="U178" i="1"/>
  <c r="V178" i="1" s="1"/>
  <c r="T178" i="1"/>
  <c r="P178" i="1"/>
  <c r="Q178" i="1" s="1"/>
  <c r="O178" i="1"/>
  <c r="K178" i="1"/>
  <c r="L178" i="1" s="1"/>
  <c r="J178" i="1"/>
  <c r="F178" i="1"/>
  <c r="G178" i="1" s="1"/>
  <c r="E178" i="1"/>
  <c r="AC177" i="1"/>
  <c r="AB177" i="1"/>
  <c r="U177" i="1"/>
  <c r="V177" i="1" s="1"/>
  <c r="T177" i="1"/>
  <c r="P177" i="1"/>
  <c r="Q177" i="1" s="1"/>
  <c r="O177" i="1"/>
  <c r="K177" i="1"/>
  <c r="L177" i="1" s="1"/>
  <c r="J177" i="1"/>
  <c r="F177" i="1"/>
  <c r="G177" i="1" s="1"/>
  <c r="E177" i="1"/>
  <c r="AC176" i="1"/>
  <c r="AB176" i="1"/>
  <c r="U176" i="1"/>
  <c r="V176" i="1" s="1"/>
  <c r="T176" i="1"/>
  <c r="P176" i="1"/>
  <c r="Q176" i="1" s="1"/>
  <c r="O176" i="1"/>
  <c r="K176" i="1"/>
  <c r="L176" i="1" s="1"/>
  <c r="J176" i="1"/>
  <c r="F176" i="1"/>
  <c r="G176" i="1" s="1"/>
  <c r="E176" i="1"/>
  <c r="AC175" i="1"/>
  <c r="AB175" i="1"/>
  <c r="U175" i="1"/>
  <c r="V175" i="1" s="1"/>
  <c r="T175" i="1"/>
  <c r="P175" i="1"/>
  <c r="Q175" i="1" s="1"/>
  <c r="O175" i="1"/>
  <c r="K175" i="1"/>
  <c r="L175" i="1" s="1"/>
  <c r="J175" i="1"/>
  <c r="F175" i="1"/>
  <c r="G175" i="1" s="1"/>
  <c r="E175" i="1"/>
  <c r="AC174" i="1"/>
  <c r="AB174" i="1"/>
  <c r="U174" i="1"/>
  <c r="V174" i="1" s="1"/>
  <c r="T174" i="1"/>
  <c r="P174" i="1"/>
  <c r="Q174" i="1" s="1"/>
  <c r="O174" i="1"/>
  <c r="K174" i="1"/>
  <c r="L174" i="1" s="1"/>
  <c r="J174" i="1"/>
  <c r="F174" i="1"/>
  <c r="G174" i="1" s="1"/>
  <c r="E174" i="1"/>
  <c r="AC173" i="1"/>
  <c r="AB173" i="1"/>
  <c r="U173" i="1"/>
  <c r="V173" i="1" s="1"/>
  <c r="T173" i="1"/>
  <c r="P173" i="1"/>
  <c r="Q173" i="1" s="1"/>
  <c r="O173" i="1"/>
  <c r="K173" i="1"/>
  <c r="L173" i="1" s="1"/>
  <c r="J173" i="1"/>
  <c r="F173" i="1"/>
  <c r="G173" i="1" s="1"/>
  <c r="E173" i="1"/>
  <c r="AC172" i="1"/>
  <c r="AB172" i="1"/>
  <c r="U172" i="1"/>
  <c r="V172" i="1" s="1"/>
  <c r="T172" i="1"/>
  <c r="P172" i="1"/>
  <c r="Q172" i="1" s="1"/>
  <c r="O172" i="1"/>
  <c r="K172" i="1"/>
  <c r="L172" i="1" s="1"/>
  <c r="J172" i="1"/>
  <c r="F172" i="1"/>
  <c r="G172" i="1" s="1"/>
  <c r="E172" i="1"/>
  <c r="AC171" i="1"/>
  <c r="AB171" i="1"/>
  <c r="U171" i="1"/>
  <c r="V171" i="1" s="1"/>
  <c r="T171" i="1"/>
  <c r="P171" i="1"/>
  <c r="Q171" i="1" s="1"/>
  <c r="O171" i="1"/>
  <c r="K171" i="1"/>
  <c r="L171" i="1" s="1"/>
  <c r="J171" i="1"/>
  <c r="F171" i="1"/>
  <c r="G171" i="1" s="1"/>
  <c r="E171" i="1"/>
  <c r="AC170" i="1"/>
  <c r="AB170" i="1"/>
  <c r="U170" i="1"/>
  <c r="V170" i="1" s="1"/>
  <c r="T170" i="1"/>
  <c r="P170" i="1"/>
  <c r="Q170" i="1" s="1"/>
  <c r="O170" i="1"/>
  <c r="K170" i="1"/>
  <c r="L170" i="1" s="1"/>
  <c r="J170" i="1"/>
  <c r="F170" i="1"/>
  <c r="G170" i="1" s="1"/>
  <c r="E170" i="1"/>
  <c r="AC169" i="1"/>
  <c r="AB169" i="1"/>
  <c r="U169" i="1"/>
  <c r="V169" i="1" s="1"/>
  <c r="T169" i="1"/>
  <c r="P169" i="1"/>
  <c r="Q169" i="1" s="1"/>
  <c r="O169" i="1"/>
  <c r="K169" i="1"/>
  <c r="L169" i="1" s="1"/>
  <c r="J169" i="1"/>
  <c r="F169" i="1"/>
  <c r="G169" i="1" s="1"/>
  <c r="E169" i="1"/>
  <c r="AC168" i="1"/>
  <c r="AB168" i="1"/>
  <c r="U168" i="1"/>
  <c r="V168" i="1" s="1"/>
  <c r="T168" i="1"/>
  <c r="P168" i="1"/>
  <c r="Q168" i="1" s="1"/>
  <c r="O168" i="1"/>
  <c r="K168" i="1"/>
  <c r="L168" i="1" s="1"/>
  <c r="J168" i="1"/>
  <c r="F168" i="1"/>
  <c r="G168" i="1" s="1"/>
  <c r="E168" i="1"/>
  <c r="AC167" i="1"/>
  <c r="AB167" i="1"/>
  <c r="U167" i="1"/>
  <c r="V167" i="1" s="1"/>
  <c r="T167" i="1"/>
  <c r="P167" i="1"/>
  <c r="Q167" i="1" s="1"/>
  <c r="O167" i="1"/>
  <c r="K167" i="1"/>
  <c r="L167" i="1" s="1"/>
  <c r="J167" i="1"/>
  <c r="F167" i="1"/>
  <c r="G167" i="1" s="1"/>
  <c r="E167" i="1"/>
  <c r="AC166" i="1"/>
  <c r="AB166" i="1"/>
  <c r="Y166" i="1"/>
  <c r="U166" i="1"/>
  <c r="V166" i="1" s="1"/>
  <c r="T166" i="1"/>
  <c r="P166" i="1"/>
  <c r="Q166" i="1" s="1"/>
  <c r="O166" i="1"/>
  <c r="K166" i="1"/>
  <c r="L166" i="1" s="1"/>
  <c r="J166" i="1"/>
  <c r="F166" i="1"/>
  <c r="G166" i="1" s="1"/>
  <c r="E166" i="1"/>
  <c r="AC165" i="1"/>
  <c r="AB165" i="1"/>
  <c r="U165" i="1"/>
  <c r="V165" i="1" s="1"/>
  <c r="T165" i="1"/>
  <c r="P165" i="1"/>
  <c r="Q165" i="1" s="1"/>
  <c r="O165" i="1"/>
  <c r="K165" i="1"/>
  <c r="L165" i="1" s="1"/>
  <c r="J165" i="1"/>
  <c r="F165" i="1"/>
  <c r="G165" i="1" s="1"/>
  <c r="E165" i="1"/>
  <c r="AC164" i="1"/>
  <c r="AB164" i="1"/>
  <c r="U164" i="1"/>
  <c r="V164" i="1" s="1"/>
  <c r="T164" i="1"/>
  <c r="P164" i="1"/>
  <c r="Q164" i="1" s="1"/>
  <c r="O164" i="1"/>
  <c r="K164" i="1"/>
  <c r="L164" i="1" s="1"/>
  <c r="J164" i="1"/>
  <c r="F164" i="1"/>
  <c r="G164" i="1" s="1"/>
  <c r="E164" i="1"/>
  <c r="AC163" i="1"/>
  <c r="AB163" i="1"/>
  <c r="U163" i="1"/>
  <c r="V163" i="1" s="1"/>
  <c r="T163" i="1"/>
  <c r="P163" i="1"/>
  <c r="Q163" i="1" s="1"/>
  <c r="O163" i="1"/>
  <c r="K163" i="1"/>
  <c r="L163" i="1" s="1"/>
  <c r="J163" i="1"/>
  <c r="F163" i="1"/>
  <c r="G163" i="1" s="1"/>
  <c r="E163" i="1"/>
  <c r="AC162" i="1"/>
  <c r="AB162" i="1"/>
  <c r="U162" i="1"/>
  <c r="V162" i="1" s="1"/>
  <c r="T162" i="1"/>
  <c r="P162" i="1"/>
  <c r="Q162" i="1" s="1"/>
  <c r="O162" i="1"/>
  <c r="K162" i="1"/>
  <c r="L162" i="1" s="1"/>
  <c r="J162" i="1"/>
  <c r="F162" i="1"/>
  <c r="G162" i="1" s="1"/>
  <c r="E162" i="1"/>
  <c r="AC161" i="1"/>
  <c r="AB161" i="1"/>
  <c r="U161" i="1"/>
  <c r="V161" i="1" s="1"/>
  <c r="T161" i="1"/>
  <c r="P161" i="1"/>
  <c r="Q161" i="1" s="1"/>
  <c r="O161" i="1"/>
  <c r="K161" i="1"/>
  <c r="L161" i="1" s="1"/>
  <c r="J161" i="1"/>
  <c r="F161" i="1"/>
  <c r="G161" i="1" s="1"/>
  <c r="E161" i="1"/>
  <c r="AC160" i="1"/>
  <c r="Y160" i="1"/>
  <c r="U160" i="1"/>
  <c r="V160" i="1" s="1"/>
  <c r="T160" i="1"/>
  <c r="P160" i="1"/>
  <c r="Q160" i="1" s="1"/>
  <c r="O160" i="1"/>
  <c r="K160" i="1"/>
  <c r="L160" i="1" s="1"/>
  <c r="J160" i="1"/>
  <c r="F160" i="1"/>
  <c r="G160" i="1" s="1"/>
  <c r="E160" i="1"/>
  <c r="AC159" i="1"/>
  <c r="AB159" i="1"/>
  <c r="U159" i="1"/>
  <c r="V159" i="1" s="1"/>
  <c r="T159" i="1"/>
  <c r="P159" i="1"/>
  <c r="Q159" i="1" s="1"/>
  <c r="O159" i="1"/>
  <c r="K159" i="1"/>
  <c r="L159" i="1" s="1"/>
  <c r="J159" i="1"/>
  <c r="F159" i="1"/>
  <c r="G159" i="1" s="1"/>
  <c r="E159" i="1"/>
  <c r="AC158" i="1"/>
  <c r="AB158" i="1"/>
  <c r="U158" i="1"/>
  <c r="V158" i="1" s="1"/>
  <c r="T158" i="1"/>
  <c r="P158" i="1"/>
  <c r="Q158" i="1" s="1"/>
  <c r="O158" i="1"/>
  <c r="K158" i="1"/>
  <c r="L158" i="1" s="1"/>
  <c r="J158" i="1"/>
  <c r="F158" i="1"/>
  <c r="G158" i="1" s="1"/>
  <c r="E158" i="1"/>
  <c r="AC157" i="1"/>
  <c r="AB157" i="1"/>
  <c r="U157" i="1"/>
  <c r="V157" i="1" s="1"/>
  <c r="T157" i="1"/>
  <c r="P157" i="1"/>
  <c r="Q157" i="1" s="1"/>
  <c r="O157" i="1"/>
  <c r="K157" i="1"/>
  <c r="L157" i="1" s="1"/>
  <c r="J157" i="1"/>
  <c r="F157" i="1"/>
  <c r="G157" i="1" s="1"/>
  <c r="E157" i="1"/>
  <c r="AC156" i="1"/>
  <c r="AB156" i="1"/>
  <c r="U156" i="1"/>
  <c r="V156" i="1" s="1"/>
  <c r="T156" i="1"/>
  <c r="P156" i="1"/>
  <c r="Q156" i="1" s="1"/>
  <c r="O156" i="1"/>
  <c r="K156" i="1"/>
  <c r="L156" i="1" s="1"/>
  <c r="J156" i="1"/>
  <c r="F156" i="1"/>
  <c r="G156" i="1" s="1"/>
  <c r="E156" i="1"/>
  <c r="AC155" i="1"/>
  <c r="AB155" i="1"/>
  <c r="Y155" i="1"/>
  <c r="U155" i="1"/>
  <c r="V155" i="1" s="1"/>
  <c r="T155" i="1"/>
  <c r="P155" i="1"/>
  <c r="Q155" i="1" s="1"/>
  <c r="O155" i="1"/>
  <c r="K155" i="1"/>
  <c r="L155" i="1" s="1"/>
  <c r="J155" i="1"/>
  <c r="F155" i="1"/>
  <c r="G155" i="1" s="1"/>
  <c r="E155" i="1"/>
  <c r="AC154" i="1"/>
  <c r="AB154" i="1"/>
  <c r="U154" i="1"/>
  <c r="V154" i="1" s="1"/>
  <c r="T154" i="1"/>
  <c r="P154" i="1"/>
  <c r="Q154" i="1" s="1"/>
  <c r="O154" i="1"/>
  <c r="K154" i="1"/>
  <c r="L154" i="1" s="1"/>
  <c r="J154" i="1"/>
  <c r="F154" i="1"/>
  <c r="G154" i="1" s="1"/>
  <c r="E154" i="1"/>
  <c r="AC153" i="1"/>
  <c r="AB153" i="1"/>
  <c r="Y153" i="1"/>
  <c r="U153" i="1"/>
  <c r="V153" i="1" s="1"/>
  <c r="T153" i="1"/>
  <c r="P153" i="1"/>
  <c r="Q153" i="1" s="1"/>
  <c r="O153" i="1"/>
  <c r="K153" i="1"/>
  <c r="L153" i="1" s="1"/>
  <c r="J153" i="1"/>
  <c r="F153" i="1"/>
  <c r="G153" i="1" s="1"/>
  <c r="E153" i="1"/>
  <c r="AC152" i="1"/>
  <c r="AB152" i="1"/>
  <c r="U152" i="1"/>
  <c r="V152" i="1" s="1"/>
  <c r="T152" i="1"/>
  <c r="P152" i="1"/>
  <c r="Q152" i="1" s="1"/>
  <c r="O152" i="1"/>
  <c r="K152" i="1"/>
  <c r="L152" i="1" s="1"/>
  <c r="J152" i="1"/>
  <c r="F152" i="1"/>
  <c r="G152" i="1" s="1"/>
  <c r="E152" i="1"/>
  <c r="AC151" i="1"/>
  <c r="AB151" i="1"/>
  <c r="U151" i="1"/>
  <c r="V151" i="1" s="1"/>
  <c r="T151" i="1"/>
  <c r="P151" i="1"/>
  <c r="Q151" i="1" s="1"/>
  <c r="O151" i="1"/>
  <c r="K151" i="1"/>
  <c r="L151" i="1" s="1"/>
  <c r="J151" i="1"/>
  <c r="F151" i="1"/>
  <c r="G151" i="1" s="1"/>
  <c r="E151" i="1"/>
  <c r="AC150" i="1"/>
  <c r="AB150" i="1"/>
  <c r="U150" i="1"/>
  <c r="V150" i="1" s="1"/>
  <c r="T150" i="1"/>
  <c r="P150" i="1"/>
  <c r="Q150" i="1" s="1"/>
  <c r="O150" i="1"/>
  <c r="K150" i="1"/>
  <c r="L150" i="1" s="1"/>
  <c r="J150" i="1"/>
  <c r="F150" i="1"/>
  <c r="G150" i="1" s="1"/>
  <c r="E150" i="1"/>
  <c r="AC149" i="1"/>
  <c r="Y149" i="1"/>
  <c r="U149" i="1"/>
  <c r="V149" i="1" s="1"/>
  <c r="T149" i="1"/>
  <c r="P149" i="1"/>
  <c r="Q149" i="1" s="1"/>
  <c r="O149" i="1"/>
  <c r="K149" i="1"/>
  <c r="L149" i="1" s="1"/>
  <c r="J149" i="1"/>
  <c r="F149" i="1"/>
  <c r="G149" i="1" s="1"/>
  <c r="E149" i="1"/>
  <c r="AC148" i="1"/>
  <c r="AB148" i="1"/>
  <c r="U148" i="1"/>
  <c r="V148" i="1" s="1"/>
  <c r="T148" i="1"/>
  <c r="P148" i="1"/>
  <c r="Q148" i="1" s="1"/>
  <c r="O148" i="1"/>
  <c r="K148" i="1"/>
  <c r="L148" i="1" s="1"/>
  <c r="J148" i="1"/>
  <c r="F148" i="1"/>
  <c r="G148" i="1" s="1"/>
  <c r="E148" i="1"/>
  <c r="J147" i="1"/>
  <c r="F147" i="1"/>
  <c r="G147" i="1" s="1"/>
  <c r="E147" i="1"/>
  <c r="AC146" i="1"/>
  <c r="AB146" i="1"/>
  <c r="U146" i="1"/>
  <c r="V146" i="1" s="1"/>
  <c r="T146" i="1"/>
  <c r="P146" i="1"/>
  <c r="Q146" i="1" s="1"/>
  <c r="O146" i="1"/>
  <c r="K146" i="1"/>
  <c r="L146" i="1" s="1"/>
  <c r="J146" i="1"/>
  <c r="F146" i="1"/>
  <c r="G146" i="1" s="1"/>
  <c r="E146" i="1"/>
  <c r="AC145" i="1"/>
  <c r="AB145" i="1"/>
  <c r="Y145" i="1"/>
  <c r="U145" i="1"/>
  <c r="V145" i="1" s="1"/>
  <c r="T145" i="1"/>
  <c r="P145" i="1"/>
  <c r="Q145" i="1" s="1"/>
  <c r="O145" i="1"/>
  <c r="K145" i="1"/>
  <c r="L145" i="1" s="1"/>
  <c r="J145" i="1"/>
  <c r="F145" i="1"/>
  <c r="G145" i="1" s="1"/>
  <c r="E145" i="1"/>
  <c r="AC144" i="1"/>
  <c r="AB144" i="1"/>
  <c r="U144" i="1"/>
  <c r="V144" i="1" s="1"/>
  <c r="T144" i="1"/>
  <c r="P144" i="1"/>
  <c r="Q144" i="1" s="1"/>
  <c r="O144" i="1"/>
  <c r="K144" i="1"/>
  <c r="L144" i="1" s="1"/>
  <c r="J144" i="1"/>
  <c r="F144" i="1"/>
  <c r="G144" i="1" s="1"/>
  <c r="E144" i="1"/>
  <c r="AC143" i="1"/>
  <c r="Y143" i="1"/>
  <c r="U143" i="1"/>
  <c r="V143" i="1" s="1"/>
  <c r="T143" i="1"/>
  <c r="P143" i="1"/>
  <c r="Q143" i="1" s="1"/>
  <c r="O143" i="1"/>
  <c r="K143" i="1"/>
  <c r="L143" i="1" s="1"/>
  <c r="J143" i="1"/>
  <c r="F143" i="1"/>
  <c r="G143" i="1" s="1"/>
  <c r="E143" i="1"/>
  <c r="AB142" i="1"/>
  <c r="V142" i="1"/>
  <c r="T142" i="1"/>
  <c r="P142" i="1"/>
  <c r="Q142" i="1" s="1"/>
  <c r="O142" i="1"/>
  <c r="K142" i="1"/>
  <c r="L142" i="1" s="1"/>
  <c r="J142" i="1"/>
  <c r="F142" i="1"/>
  <c r="G142" i="1" s="1"/>
  <c r="E142" i="1"/>
  <c r="AC141" i="1"/>
  <c r="AB141" i="1"/>
  <c r="U141" i="1"/>
  <c r="V141" i="1" s="1"/>
  <c r="T141" i="1"/>
  <c r="P141" i="1"/>
  <c r="Q141" i="1" s="1"/>
  <c r="O141" i="1"/>
  <c r="K141" i="1"/>
  <c r="L141" i="1" s="1"/>
  <c r="J141" i="1"/>
  <c r="F141" i="1"/>
  <c r="G141" i="1" s="1"/>
  <c r="E141" i="1"/>
  <c r="AC140" i="1"/>
  <c r="AB140" i="1"/>
  <c r="U140" i="1"/>
  <c r="V140" i="1" s="1"/>
  <c r="T140" i="1"/>
  <c r="P140" i="1"/>
  <c r="Q140" i="1" s="1"/>
  <c r="O140" i="1"/>
  <c r="K140" i="1"/>
  <c r="L140" i="1" s="1"/>
  <c r="J140" i="1"/>
  <c r="F140" i="1"/>
  <c r="G140" i="1" s="1"/>
  <c r="E140" i="1"/>
  <c r="AC139" i="1"/>
  <c r="AB139" i="1"/>
  <c r="U139" i="1"/>
  <c r="V139" i="1" s="1"/>
  <c r="T139" i="1"/>
  <c r="P139" i="1"/>
  <c r="Q139" i="1" s="1"/>
  <c r="O139" i="1"/>
  <c r="K139" i="1"/>
  <c r="L139" i="1" s="1"/>
  <c r="J139" i="1"/>
  <c r="F139" i="1"/>
  <c r="G139" i="1" s="1"/>
  <c r="E139" i="1"/>
  <c r="AC138" i="1"/>
  <c r="AB138" i="1"/>
  <c r="U138" i="1"/>
  <c r="V138" i="1" s="1"/>
  <c r="T138" i="1"/>
  <c r="P138" i="1"/>
  <c r="Q138" i="1" s="1"/>
  <c r="O138" i="1"/>
  <c r="K138" i="1"/>
  <c r="L138" i="1" s="1"/>
  <c r="J138" i="1"/>
  <c r="F138" i="1"/>
  <c r="G138" i="1" s="1"/>
  <c r="E138" i="1"/>
  <c r="AC137" i="1"/>
  <c r="AB137" i="1"/>
  <c r="U137" i="1"/>
  <c r="V137" i="1" s="1"/>
  <c r="T137" i="1"/>
  <c r="P137" i="1"/>
  <c r="Q137" i="1" s="1"/>
  <c r="O137" i="1"/>
  <c r="K137" i="1"/>
  <c r="L137" i="1" s="1"/>
  <c r="J137" i="1"/>
  <c r="F137" i="1"/>
  <c r="G137" i="1" s="1"/>
  <c r="E137" i="1"/>
  <c r="AC136" i="1"/>
  <c r="AB136" i="1"/>
  <c r="U136" i="1"/>
  <c r="V136" i="1" s="1"/>
  <c r="T136" i="1"/>
  <c r="P136" i="1"/>
  <c r="Q136" i="1" s="1"/>
  <c r="O136" i="1"/>
  <c r="K136" i="1"/>
  <c r="L136" i="1" s="1"/>
  <c r="J136" i="1"/>
  <c r="F136" i="1"/>
  <c r="G136" i="1" s="1"/>
  <c r="E136" i="1"/>
  <c r="AC135" i="1"/>
  <c r="Y135" i="1"/>
  <c r="U135" i="1"/>
  <c r="V135" i="1" s="1"/>
  <c r="T135" i="1"/>
  <c r="P135" i="1"/>
  <c r="Q135" i="1" s="1"/>
  <c r="O135" i="1"/>
  <c r="K135" i="1"/>
  <c r="L135" i="1" s="1"/>
  <c r="J135" i="1"/>
  <c r="F135" i="1"/>
  <c r="G135" i="1" s="1"/>
  <c r="E135" i="1"/>
  <c r="AC134" i="1"/>
  <c r="AB134" i="1"/>
  <c r="U134" i="1"/>
  <c r="V134" i="1" s="1"/>
  <c r="T134" i="1"/>
  <c r="P134" i="1"/>
  <c r="Q134" i="1" s="1"/>
  <c r="O134" i="1"/>
  <c r="K134" i="1"/>
  <c r="L134" i="1" s="1"/>
  <c r="J134" i="1"/>
  <c r="F134" i="1"/>
  <c r="G134" i="1" s="1"/>
  <c r="E134" i="1"/>
  <c r="T133" i="1"/>
  <c r="P133" i="1"/>
  <c r="Q133" i="1" s="1"/>
  <c r="O133" i="1"/>
  <c r="K133" i="1"/>
  <c r="L133" i="1" s="1"/>
  <c r="J133" i="1"/>
  <c r="F133" i="1"/>
  <c r="G133" i="1" s="1"/>
  <c r="E133" i="1"/>
  <c r="AC132" i="1"/>
  <c r="AB132" i="1"/>
  <c r="Y132" i="1"/>
  <c r="U132" i="1"/>
  <c r="V132" i="1" s="1"/>
  <c r="T132" i="1"/>
  <c r="P132" i="1"/>
  <c r="Q132" i="1" s="1"/>
  <c r="O132" i="1"/>
  <c r="K132" i="1"/>
  <c r="L132" i="1" s="1"/>
  <c r="J132" i="1"/>
  <c r="F132" i="1"/>
  <c r="G132" i="1" s="1"/>
  <c r="E132" i="1"/>
  <c r="AC131" i="1"/>
  <c r="AB131" i="1"/>
  <c r="Y131" i="1"/>
  <c r="U131" i="1"/>
  <c r="V131" i="1" s="1"/>
  <c r="T131" i="1"/>
  <c r="P131" i="1"/>
  <c r="Q131" i="1" s="1"/>
  <c r="O131" i="1"/>
  <c r="K131" i="1"/>
  <c r="L131" i="1" s="1"/>
  <c r="J131" i="1"/>
  <c r="F131" i="1"/>
  <c r="G131" i="1" s="1"/>
  <c r="E131" i="1"/>
  <c r="AC130" i="1"/>
  <c r="AB130" i="1"/>
  <c r="U130" i="1"/>
  <c r="V130" i="1" s="1"/>
  <c r="T130" i="1"/>
  <c r="P130" i="1"/>
  <c r="Q130" i="1" s="1"/>
  <c r="O130" i="1"/>
  <c r="K130" i="1"/>
  <c r="L130" i="1" s="1"/>
  <c r="J130" i="1"/>
  <c r="F130" i="1"/>
  <c r="G130" i="1" s="1"/>
  <c r="E130" i="1"/>
  <c r="AC129" i="1"/>
  <c r="AB129" i="1"/>
  <c r="U129" i="1"/>
  <c r="V129" i="1" s="1"/>
  <c r="T129" i="1"/>
  <c r="P129" i="1"/>
  <c r="Q129" i="1" s="1"/>
  <c r="O129" i="1"/>
  <c r="K129" i="1"/>
  <c r="L129" i="1" s="1"/>
  <c r="J129" i="1"/>
  <c r="F129" i="1"/>
  <c r="G129" i="1" s="1"/>
  <c r="E129" i="1"/>
  <c r="AC128" i="1"/>
  <c r="AB128" i="1"/>
  <c r="U128" i="1"/>
  <c r="V128" i="1" s="1"/>
  <c r="T128" i="1"/>
  <c r="P128" i="1"/>
  <c r="Q128" i="1" s="1"/>
  <c r="O128" i="1"/>
  <c r="K128" i="1"/>
  <c r="L128" i="1" s="1"/>
  <c r="J128" i="1"/>
  <c r="F128" i="1"/>
  <c r="G128" i="1" s="1"/>
  <c r="E128" i="1"/>
  <c r="AC127" i="1"/>
  <c r="AB127" i="1"/>
  <c r="U127" i="1"/>
  <c r="V127" i="1" s="1"/>
  <c r="T127" i="1"/>
  <c r="P127" i="1"/>
  <c r="Q127" i="1" s="1"/>
  <c r="O127" i="1"/>
  <c r="K127" i="1"/>
  <c r="L127" i="1" s="1"/>
  <c r="J127" i="1"/>
  <c r="F127" i="1"/>
  <c r="G127" i="1" s="1"/>
  <c r="E127" i="1"/>
  <c r="AC126" i="1"/>
  <c r="AB126" i="1"/>
  <c r="U126" i="1"/>
  <c r="V126" i="1" s="1"/>
  <c r="T126" i="1"/>
  <c r="P126" i="1"/>
  <c r="Q126" i="1" s="1"/>
  <c r="O126" i="1"/>
  <c r="K126" i="1"/>
  <c r="L126" i="1" s="1"/>
  <c r="J126" i="1"/>
  <c r="F126" i="1"/>
  <c r="G126" i="1" s="1"/>
  <c r="E126" i="1"/>
  <c r="AC125" i="1"/>
  <c r="AB125" i="1"/>
  <c r="U125" i="1"/>
  <c r="V125" i="1" s="1"/>
  <c r="T125" i="1"/>
  <c r="P125" i="1"/>
  <c r="Q125" i="1" s="1"/>
  <c r="O125" i="1"/>
  <c r="K125" i="1"/>
  <c r="L125" i="1" s="1"/>
  <c r="J125" i="1"/>
  <c r="F125" i="1"/>
  <c r="G125" i="1" s="1"/>
  <c r="E125" i="1"/>
  <c r="AC124" i="1"/>
  <c r="AB124" i="1"/>
  <c r="U124" i="1"/>
  <c r="V124" i="1" s="1"/>
  <c r="T124" i="1"/>
  <c r="P124" i="1"/>
  <c r="Q124" i="1" s="1"/>
  <c r="O124" i="1"/>
  <c r="K124" i="1"/>
  <c r="L124" i="1" s="1"/>
  <c r="J124" i="1"/>
  <c r="F124" i="1"/>
  <c r="G124" i="1" s="1"/>
  <c r="E124" i="1"/>
  <c r="AC123" i="1"/>
  <c r="AB123" i="1"/>
  <c r="U123" i="1"/>
  <c r="V123" i="1" s="1"/>
  <c r="T123" i="1"/>
  <c r="P123" i="1"/>
  <c r="Q123" i="1" s="1"/>
  <c r="O123" i="1"/>
  <c r="K123" i="1"/>
  <c r="L123" i="1" s="1"/>
  <c r="J123" i="1"/>
  <c r="F123" i="1"/>
  <c r="G123" i="1" s="1"/>
  <c r="E123" i="1"/>
  <c r="AC122" i="1"/>
  <c r="AB122" i="1"/>
  <c r="U122" i="1"/>
  <c r="V122" i="1" s="1"/>
  <c r="T122" i="1"/>
  <c r="P122" i="1"/>
  <c r="Q122" i="1" s="1"/>
  <c r="O122" i="1"/>
  <c r="K122" i="1"/>
  <c r="L122" i="1" s="1"/>
  <c r="J122" i="1"/>
  <c r="F122" i="1"/>
  <c r="G122" i="1" s="1"/>
  <c r="E122" i="1"/>
  <c r="AC121" i="1"/>
  <c r="AB121" i="1"/>
  <c r="U121" i="1"/>
  <c r="V121" i="1" s="1"/>
  <c r="T121" i="1"/>
  <c r="P121" i="1"/>
  <c r="Q121" i="1" s="1"/>
  <c r="O121" i="1"/>
  <c r="K121" i="1"/>
  <c r="L121" i="1" s="1"/>
  <c r="J121" i="1"/>
  <c r="F121" i="1"/>
  <c r="G121" i="1" s="1"/>
  <c r="E121" i="1"/>
  <c r="AC120" i="1"/>
  <c r="AB120" i="1"/>
  <c r="Y120" i="1"/>
  <c r="U120" i="1"/>
  <c r="V120" i="1" s="1"/>
  <c r="T120" i="1"/>
  <c r="P120" i="1"/>
  <c r="Q120" i="1" s="1"/>
  <c r="O120" i="1"/>
  <c r="K120" i="1"/>
  <c r="L120" i="1" s="1"/>
  <c r="J120" i="1"/>
  <c r="F120" i="1"/>
  <c r="G120" i="1" s="1"/>
  <c r="E120" i="1"/>
  <c r="AC119" i="1"/>
  <c r="AB119" i="1"/>
  <c r="U119" i="1"/>
  <c r="V119" i="1" s="1"/>
  <c r="T119" i="1"/>
  <c r="P119" i="1"/>
  <c r="Q119" i="1" s="1"/>
  <c r="O119" i="1"/>
  <c r="K119" i="1"/>
  <c r="L119" i="1" s="1"/>
  <c r="J119" i="1"/>
  <c r="F119" i="1"/>
  <c r="G119" i="1" s="1"/>
  <c r="E119" i="1"/>
  <c r="AC118" i="1"/>
  <c r="AB118" i="1"/>
  <c r="U118" i="1"/>
  <c r="V118" i="1" s="1"/>
  <c r="T118" i="1"/>
  <c r="P118" i="1"/>
  <c r="Q118" i="1" s="1"/>
  <c r="O118" i="1"/>
  <c r="K118" i="1"/>
  <c r="L118" i="1" s="1"/>
  <c r="J118" i="1"/>
  <c r="F118" i="1"/>
  <c r="G118" i="1" s="1"/>
  <c r="E118" i="1"/>
  <c r="AC117" i="1"/>
  <c r="AB117" i="1"/>
  <c r="U117" i="1"/>
  <c r="V117" i="1" s="1"/>
  <c r="T117" i="1"/>
  <c r="P117" i="1"/>
  <c r="Q117" i="1" s="1"/>
  <c r="O117" i="1"/>
  <c r="K117" i="1"/>
  <c r="L117" i="1" s="1"/>
  <c r="J117" i="1"/>
  <c r="F117" i="1"/>
  <c r="G117" i="1" s="1"/>
  <c r="E117" i="1"/>
  <c r="AC116" i="1"/>
  <c r="AB116" i="1"/>
  <c r="Y116" i="1"/>
  <c r="U116" i="1"/>
  <c r="V116" i="1" s="1"/>
  <c r="T116" i="1"/>
  <c r="P116" i="1"/>
  <c r="Q116" i="1" s="1"/>
  <c r="O116" i="1"/>
  <c r="K116" i="1"/>
  <c r="L116" i="1" s="1"/>
  <c r="J116" i="1"/>
  <c r="F116" i="1"/>
  <c r="G116" i="1" s="1"/>
  <c r="E116" i="1"/>
  <c r="AC115" i="1"/>
  <c r="AB115" i="1"/>
  <c r="U115" i="1"/>
  <c r="V115" i="1" s="1"/>
  <c r="T115" i="1"/>
  <c r="P115" i="1"/>
  <c r="Q115" i="1" s="1"/>
  <c r="O115" i="1"/>
  <c r="K115" i="1"/>
  <c r="L115" i="1" s="1"/>
  <c r="J115" i="1"/>
  <c r="F115" i="1"/>
  <c r="G115" i="1" s="1"/>
  <c r="E115" i="1"/>
  <c r="AC114" i="1"/>
  <c r="AB114" i="1"/>
  <c r="U114" i="1"/>
  <c r="V114" i="1" s="1"/>
  <c r="T114" i="1"/>
  <c r="P114" i="1"/>
  <c r="Q114" i="1" s="1"/>
  <c r="O114" i="1"/>
  <c r="K114" i="1"/>
  <c r="L114" i="1" s="1"/>
  <c r="J114" i="1"/>
  <c r="F114" i="1"/>
  <c r="G114" i="1" s="1"/>
  <c r="E114" i="1"/>
  <c r="AC113" i="1"/>
  <c r="AB113" i="1"/>
  <c r="U113" i="1"/>
  <c r="V113" i="1" s="1"/>
  <c r="T113" i="1"/>
  <c r="P113" i="1"/>
  <c r="Q113" i="1" s="1"/>
  <c r="O113" i="1"/>
  <c r="K113" i="1"/>
  <c r="L113" i="1" s="1"/>
  <c r="J113" i="1"/>
  <c r="F113" i="1"/>
  <c r="G113" i="1" s="1"/>
  <c r="E113" i="1"/>
  <c r="AC112" i="1"/>
  <c r="AB112" i="1"/>
  <c r="U112" i="1"/>
  <c r="V112" i="1" s="1"/>
  <c r="T112" i="1"/>
  <c r="P112" i="1"/>
  <c r="Q112" i="1" s="1"/>
  <c r="O112" i="1"/>
  <c r="K112" i="1"/>
  <c r="L112" i="1" s="1"/>
  <c r="J112" i="1"/>
  <c r="F112" i="1"/>
  <c r="G112" i="1" s="1"/>
  <c r="E112" i="1"/>
  <c r="AC111" i="1"/>
  <c r="AB111" i="1"/>
  <c r="U111" i="1"/>
  <c r="V111" i="1" s="1"/>
  <c r="T111" i="1"/>
  <c r="P111" i="1"/>
  <c r="Q111" i="1" s="1"/>
  <c r="O111" i="1"/>
  <c r="K111" i="1"/>
  <c r="L111" i="1" s="1"/>
  <c r="J111" i="1"/>
  <c r="F111" i="1"/>
  <c r="G111" i="1" s="1"/>
  <c r="E111" i="1"/>
  <c r="AC110" i="1"/>
  <c r="AB110" i="1"/>
  <c r="U110" i="1"/>
  <c r="V110" i="1" s="1"/>
  <c r="T110" i="1"/>
  <c r="P110" i="1"/>
  <c r="Q110" i="1" s="1"/>
  <c r="O110" i="1"/>
  <c r="K110" i="1"/>
  <c r="L110" i="1" s="1"/>
  <c r="J110" i="1"/>
  <c r="F110" i="1"/>
  <c r="G110" i="1" s="1"/>
  <c r="E110" i="1"/>
  <c r="AC109" i="1"/>
  <c r="AB109" i="1"/>
  <c r="U109" i="1"/>
  <c r="V109" i="1" s="1"/>
  <c r="T109" i="1"/>
  <c r="P109" i="1"/>
  <c r="Q109" i="1" s="1"/>
  <c r="O109" i="1"/>
  <c r="K109" i="1"/>
  <c r="L109" i="1" s="1"/>
  <c r="J109" i="1"/>
  <c r="F109" i="1"/>
  <c r="G109" i="1" s="1"/>
  <c r="E109" i="1"/>
  <c r="AC108" i="1"/>
  <c r="AB108" i="1"/>
  <c r="Y108" i="1"/>
  <c r="U108" i="1"/>
  <c r="V108" i="1" s="1"/>
  <c r="T108" i="1"/>
  <c r="P108" i="1"/>
  <c r="Q108" i="1" s="1"/>
  <c r="O108" i="1"/>
  <c r="K108" i="1"/>
  <c r="L108" i="1" s="1"/>
  <c r="J108" i="1"/>
  <c r="F108" i="1"/>
  <c r="G108" i="1" s="1"/>
  <c r="E108" i="1"/>
  <c r="AC107" i="1"/>
  <c r="AB107" i="1"/>
  <c r="U107" i="1"/>
  <c r="V107" i="1" s="1"/>
  <c r="T107" i="1"/>
  <c r="P107" i="1"/>
  <c r="Q107" i="1" s="1"/>
  <c r="O107" i="1"/>
  <c r="K107" i="1"/>
  <c r="L107" i="1" s="1"/>
  <c r="J107" i="1"/>
  <c r="F107" i="1"/>
  <c r="G107" i="1" s="1"/>
  <c r="E107" i="1"/>
  <c r="AC106" i="1"/>
  <c r="AB106" i="1"/>
  <c r="Y106" i="1"/>
  <c r="U106" i="1"/>
  <c r="V106" i="1" s="1"/>
  <c r="T106" i="1"/>
  <c r="P106" i="1"/>
  <c r="Q106" i="1" s="1"/>
  <c r="O106" i="1"/>
  <c r="K106" i="1"/>
  <c r="L106" i="1" s="1"/>
  <c r="J106" i="1"/>
  <c r="F106" i="1"/>
  <c r="G106" i="1" s="1"/>
  <c r="E106" i="1"/>
  <c r="AC105" i="1"/>
  <c r="AB105" i="1"/>
  <c r="Y105" i="1"/>
  <c r="U105" i="1"/>
  <c r="V105" i="1" s="1"/>
  <c r="T105" i="1"/>
  <c r="P105" i="1"/>
  <c r="Q105" i="1" s="1"/>
  <c r="O105" i="1"/>
  <c r="K105" i="1"/>
  <c r="L105" i="1" s="1"/>
  <c r="J105" i="1"/>
  <c r="F105" i="1"/>
  <c r="G105" i="1" s="1"/>
  <c r="E105" i="1"/>
  <c r="AC104" i="1"/>
  <c r="AB104" i="1"/>
  <c r="U104" i="1"/>
  <c r="V104" i="1" s="1"/>
  <c r="T104" i="1"/>
  <c r="P104" i="1"/>
  <c r="Q104" i="1" s="1"/>
  <c r="O104" i="1"/>
  <c r="K104" i="1"/>
  <c r="L104" i="1" s="1"/>
  <c r="J104" i="1"/>
  <c r="F104" i="1"/>
  <c r="G104" i="1" s="1"/>
  <c r="E104" i="1"/>
  <c r="AC103" i="1"/>
  <c r="AB103" i="1"/>
  <c r="U103" i="1"/>
  <c r="V103" i="1" s="1"/>
  <c r="T103" i="1"/>
  <c r="P103" i="1"/>
  <c r="Q103" i="1" s="1"/>
  <c r="O103" i="1"/>
  <c r="K103" i="1"/>
  <c r="L103" i="1" s="1"/>
  <c r="J103" i="1"/>
  <c r="F103" i="1"/>
  <c r="G103" i="1" s="1"/>
  <c r="E103" i="1"/>
  <c r="AC102" i="1"/>
  <c r="AB102" i="1"/>
  <c r="U102" i="1"/>
  <c r="V102" i="1" s="1"/>
  <c r="T102" i="1"/>
  <c r="P102" i="1"/>
  <c r="Q102" i="1" s="1"/>
  <c r="O102" i="1"/>
  <c r="K102" i="1"/>
  <c r="L102" i="1" s="1"/>
  <c r="J102" i="1"/>
  <c r="F102" i="1"/>
  <c r="G102" i="1" s="1"/>
  <c r="E102" i="1"/>
  <c r="AC101" i="1"/>
  <c r="AB101" i="1"/>
  <c r="U101" i="1"/>
  <c r="V101" i="1" s="1"/>
  <c r="T101" i="1"/>
  <c r="P101" i="1"/>
  <c r="Q101" i="1" s="1"/>
  <c r="O101" i="1"/>
  <c r="K101" i="1"/>
  <c r="L101" i="1" s="1"/>
  <c r="J101" i="1"/>
  <c r="F101" i="1"/>
  <c r="G101" i="1" s="1"/>
  <c r="E101" i="1"/>
  <c r="AC100" i="1"/>
  <c r="AB100" i="1"/>
  <c r="U100" i="1"/>
  <c r="V100" i="1" s="1"/>
  <c r="T100" i="1"/>
  <c r="P100" i="1"/>
  <c r="Q100" i="1" s="1"/>
  <c r="O100" i="1"/>
  <c r="K100" i="1"/>
  <c r="L100" i="1" s="1"/>
  <c r="J100" i="1"/>
  <c r="F100" i="1"/>
  <c r="G100" i="1" s="1"/>
  <c r="E100" i="1"/>
  <c r="AC99" i="1"/>
  <c r="AB99" i="1"/>
  <c r="U99" i="1"/>
  <c r="V99" i="1" s="1"/>
  <c r="T99" i="1"/>
  <c r="P99" i="1"/>
  <c r="Q99" i="1" s="1"/>
  <c r="O99" i="1"/>
  <c r="K99" i="1"/>
  <c r="L99" i="1" s="1"/>
  <c r="J99" i="1"/>
  <c r="F99" i="1"/>
  <c r="G99" i="1" s="1"/>
  <c r="E99" i="1"/>
  <c r="AC98" i="1"/>
  <c r="AB98" i="1"/>
  <c r="U98" i="1"/>
  <c r="V98" i="1" s="1"/>
  <c r="T98" i="1"/>
  <c r="P98" i="1"/>
  <c r="Q98" i="1" s="1"/>
  <c r="O98" i="1"/>
  <c r="K98" i="1"/>
  <c r="L98" i="1" s="1"/>
  <c r="J98" i="1"/>
  <c r="F98" i="1"/>
  <c r="G98" i="1" s="1"/>
  <c r="E98" i="1"/>
  <c r="AC97" i="1"/>
  <c r="AB97" i="1"/>
  <c r="U97" i="1"/>
  <c r="V97" i="1" s="1"/>
  <c r="T97" i="1"/>
  <c r="P97" i="1"/>
  <c r="Q97" i="1" s="1"/>
  <c r="O97" i="1"/>
  <c r="K97" i="1"/>
  <c r="L97" i="1" s="1"/>
  <c r="J97" i="1"/>
  <c r="F97" i="1"/>
  <c r="G97" i="1" s="1"/>
  <c r="E97" i="1"/>
  <c r="AC96" i="1"/>
  <c r="AB96" i="1"/>
  <c r="U96" i="1"/>
  <c r="V96" i="1" s="1"/>
  <c r="T96" i="1"/>
  <c r="P96" i="1"/>
  <c r="Q96" i="1" s="1"/>
  <c r="O96" i="1"/>
  <c r="K96" i="1"/>
  <c r="L96" i="1" s="1"/>
  <c r="J96" i="1"/>
  <c r="F96" i="1"/>
  <c r="G96" i="1" s="1"/>
  <c r="E96" i="1"/>
  <c r="AC95" i="1"/>
  <c r="AB95" i="1"/>
  <c r="U95" i="1"/>
  <c r="V95" i="1" s="1"/>
  <c r="T95" i="1"/>
  <c r="P95" i="1"/>
  <c r="Q95" i="1" s="1"/>
  <c r="O95" i="1"/>
  <c r="K95" i="1"/>
  <c r="L95" i="1" s="1"/>
  <c r="J95" i="1"/>
  <c r="F95" i="1"/>
  <c r="G95" i="1" s="1"/>
  <c r="E95" i="1"/>
  <c r="AC94" i="1"/>
  <c r="AB94" i="1"/>
  <c r="U94" i="1"/>
  <c r="V94" i="1" s="1"/>
  <c r="T94" i="1"/>
  <c r="P94" i="1"/>
  <c r="Q94" i="1" s="1"/>
  <c r="O94" i="1"/>
  <c r="K94" i="1"/>
  <c r="L94" i="1" s="1"/>
  <c r="J94" i="1"/>
  <c r="F94" i="1"/>
  <c r="G94" i="1" s="1"/>
  <c r="E94" i="1"/>
  <c r="AC93" i="1"/>
  <c r="AB93" i="1"/>
  <c r="U93" i="1"/>
  <c r="V93" i="1" s="1"/>
  <c r="T93" i="1"/>
  <c r="P93" i="1"/>
  <c r="Q93" i="1" s="1"/>
  <c r="O93" i="1"/>
  <c r="K93" i="1"/>
  <c r="L93" i="1" s="1"/>
  <c r="J93" i="1"/>
  <c r="F93" i="1"/>
  <c r="G93" i="1" s="1"/>
  <c r="E93" i="1"/>
  <c r="AC92" i="1"/>
  <c r="AB92" i="1"/>
  <c r="U92" i="1"/>
  <c r="V92" i="1" s="1"/>
  <c r="T92" i="1"/>
  <c r="P92" i="1"/>
  <c r="Q92" i="1" s="1"/>
  <c r="O92" i="1"/>
  <c r="K92" i="1"/>
  <c r="L92" i="1" s="1"/>
  <c r="J92" i="1"/>
  <c r="F92" i="1"/>
  <c r="G92" i="1" s="1"/>
  <c r="E92" i="1"/>
  <c r="AC91" i="1"/>
  <c r="AB91" i="1"/>
  <c r="U91" i="1"/>
  <c r="V91" i="1" s="1"/>
  <c r="T91" i="1"/>
  <c r="P91" i="1"/>
  <c r="Q91" i="1" s="1"/>
  <c r="O91" i="1"/>
  <c r="K91" i="1"/>
  <c r="L91" i="1" s="1"/>
  <c r="J91" i="1"/>
  <c r="F91" i="1"/>
  <c r="G91" i="1" s="1"/>
  <c r="E91" i="1"/>
  <c r="AC90" i="1"/>
  <c r="AB90" i="1"/>
  <c r="Y90" i="1"/>
  <c r="U90" i="1"/>
  <c r="V90" i="1" s="1"/>
  <c r="T90" i="1"/>
  <c r="P90" i="1"/>
  <c r="Q90" i="1" s="1"/>
  <c r="O90" i="1"/>
  <c r="K90" i="1"/>
  <c r="L90" i="1" s="1"/>
  <c r="J90" i="1"/>
  <c r="F90" i="1"/>
  <c r="G90" i="1" s="1"/>
  <c r="E90" i="1"/>
  <c r="AC89" i="1"/>
  <c r="AB89" i="1"/>
  <c r="U89" i="1"/>
  <c r="V89" i="1" s="1"/>
  <c r="T89" i="1"/>
  <c r="P89" i="1"/>
  <c r="Q89" i="1" s="1"/>
  <c r="O89" i="1"/>
  <c r="K89" i="1"/>
  <c r="L89" i="1" s="1"/>
  <c r="J89" i="1"/>
  <c r="F89" i="1"/>
  <c r="G89" i="1" s="1"/>
  <c r="E89" i="1"/>
  <c r="AC88" i="1"/>
  <c r="AB88" i="1"/>
  <c r="U88" i="1"/>
  <c r="V88" i="1" s="1"/>
  <c r="T88" i="1"/>
  <c r="P88" i="1"/>
  <c r="Q88" i="1" s="1"/>
  <c r="O88" i="1"/>
  <c r="K88" i="1"/>
  <c r="L88" i="1" s="1"/>
  <c r="J88" i="1"/>
  <c r="F88" i="1"/>
  <c r="G88" i="1" s="1"/>
  <c r="E88" i="1"/>
  <c r="AC87" i="1"/>
  <c r="AB87" i="1"/>
  <c r="U87" i="1"/>
  <c r="V87" i="1" s="1"/>
  <c r="T87" i="1"/>
  <c r="P87" i="1"/>
  <c r="Q87" i="1" s="1"/>
  <c r="O87" i="1"/>
  <c r="K87" i="1"/>
  <c r="L87" i="1" s="1"/>
  <c r="J87" i="1"/>
  <c r="F87" i="1"/>
  <c r="G87" i="1" s="1"/>
  <c r="E87" i="1"/>
  <c r="AC86" i="1"/>
  <c r="AB86" i="1"/>
  <c r="U86" i="1"/>
  <c r="V86" i="1" s="1"/>
  <c r="T86" i="1"/>
  <c r="P86" i="1"/>
  <c r="Q86" i="1" s="1"/>
  <c r="O86" i="1"/>
  <c r="K86" i="1"/>
  <c r="L86" i="1" s="1"/>
  <c r="J86" i="1"/>
  <c r="F86" i="1"/>
  <c r="G86" i="1" s="1"/>
  <c r="E86" i="1"/>
  <c r="AC85" i="1"/>
  <c r="AB85" i="1"/>
  <c r="U85" i="1"/>
  <c r="V85" i="1" s="1"/>
  <c r="T85" i="1"/>
  <c r="P85" i="1"/>
  <c r="Q85" i="1" s="1"/>
  <c r="O85" i="1"/>
  <c r="K85" i="1"/>
  <c r="L85" i="1" s="1"/>
  <c r="J85" i="1"/>
  <c r="F85" i="1"/>
  <c r="G85" i="1" s="1"/>
  <c r="E85" i="1"/>
  <c r="AC84" i="1"/>
  <c r="AB84" i="1"/>
  <c r="U84" i="1"/>
  <c r="V84" i="1" s="1"/>
  <c r="T84" i="1"/>
  <c r="P84" i="1"/>
  <c r="Q84" i="1" s="1"/>
  <c r="O84" i="1"/>
  <c r="K84" i="1"/>
  <c r="L84" i="1" s="1"/>
  <c r="J84" i="1"/>
  <c r="F84" i="1"/>
  <c r="G84" i="1" s="1"/>
  <c r="E84" i="1"/>
  <c r="AC83" i="1"/>
  <c r="AB83" i="1"/>
  <c r="U83" i="1"/>
  <c r="V83" i="1" s="1"/>
  <c r="T83" i="1"/>
  <c r="P83" i="1"/>
  <c r="Q83" i="1" s="1"/>
  <c r="O83" i="1"/>
  <c r="K83" i="1"/>
  <c r="L83" i="1" s="1"/>
  <c r="J83" i="1"/>
  <c r="F83" i="1"/>
  <c r="G83" i="1" s="1"/>
  <c r="E83" i="1"/>
  <c r="AC82" i="1"/>
  <c r="AB82" i="1"/>
  <c r="U82" i="1"/>
  <c r="V82" i="1" s="1"/>
  <c r="T82" i="1"/>
  <c r="P82" i="1"/>
  <c r="Q82" i="1" s="1"/>
  <c r="O82" i="1"/>
  <c r="K82" i="1"/>
  <c r="L82" i="1" s="1"/>
  <c r="J82" i="1"/>
  <c r="F82" i="1"/>
  <c r="G82" i="1" s="1"/>
  <c r="E82" i="1"/>
  <c r="AC81" i="1"/>
  <c r="T81" i="1"/>
  <c r="P81" i="1"/>
  <c r="Q81" i="1" s="1"/>
  <c r="O81" i="1"/>
  <c r="K81" i="1"/>
  <c r="L81" i="1" s="1"/>
  <c r="J81" i="1"/>
  <c r="F81" i="1"/>
  <c r="G81" i="1" s="1"/>
  <c r="E81" i="1"/>
  <c r="AC80" i="1"/>
  <c r="AB80" i="1"/>
  <c r="U80" i="1"/>
  <c r="V80" i="1" s="1"/>
  <c r="T80" i="1"/>
  <c r="P80" i="1"/>
  <c r="Q80" i="1" s="1"/>
  <c r="O80" i="1"/>
  <c r="K80" i="1"/>
  <c r="L80" i="1" s="1"/>
  <c r="J80" i="1"/>
  <c r="F80" i="1"/>
  <c r="G80" i="1" s="1"/>
  <c r="E80" i="1"/>
  <c r="AC79" i="1"/>
  <c r="Y79" i="1"/>
  <c r="U79" i="1"/>
  <c r="V79" i="1" s="1"/>
  <c r="T79" i="1"/>
  <c r="P79" i="1"/>
  <c r="Q79" i="1" s="1"/>
  <c r="O79" i="1"/>
  <c r="K79" i="1"/>
  <c r="L79" i="1" s="1"/>
  <c r="J79" i="1"/>
  <c r="F79" i="1"/>
  <c r="G79" i="1" s="1"/>
  <c r="E79" i="1"/>
  <c r="AC78" i="1"/>
  <c r="AB78" i="1"/>
  <c r="U78" i="1"/>
  <c r="V78" i="1" s="1"/>
  <c r="T78" i="1"/>
  <c r="P78" i="1"/>
  <c r="Q78" i="1" s="1"/>
  <c r="O78" i="1"/>
  <c r="K78" i="1"/>
  <c r="L78" i="1" s="1"/>
  <c r="J78" i="1"/>
  <c r="F78" i="1"/>
  <c r="G78" i="1" s="1"/>
  <c r="E78" i="1"/>
  <c r="AC77" i="1"/>
  <c r="AB77" i="1"/>
  <c r="U77" i="1"/>
  <c r="V77" i="1" s="1"/>
  <c r="T77" i="1"/>
  <c r="P77" i="1"/>
  <c r="Q77" i="1" s="1"/>
  <c r="O77" i="1"/>
  <c r="K77" i="1"/>
  <c r="L77" i="1" s="1"/>
  <c r="J77" i="1"/>
  <c r="F77" i="1"/>
  <c r="G77" i="1" s="1"/>
  <c r="E77" i="1"/>
  <c r="AC76" i="1"/>
  <c r="AB76" i="1"/>
  <c r="U76" i="1"/>
  <c r="V76" i="1" s="1"/>
  <c r="T76" i="1"/>
  <c r="P76" i="1"/>
  <c r="Q76" i="1" s="1"/>
  <c r="O76" i="1"/>
  <c r="K76" i="1"/>
  <c r="L76" i="1" s="1"/>
  <c r="J76" i="1"/>
  <c r="F76" i="1"/>
  <c r="G76" i="1" s="1"/>
  <c r="E76" i="1"/>
  <c r="AC75" i="1"/>
  <c r="AB75" i="1"/>
  <c r="U75" i="1"/>
  <c r="V75" i="1" s="1"/>
  <c r="T75" i="1"/>
  <c r="P75" i="1"/>
  <c r="Q75" i="1" s="1"/>
  <c r="O75" i="1"/>
  <c r="K75" i="1"/>
  <c r="L75" i="1" s="1"/>
  <c r="J75" i="1"/>
  <c r="F75" i="1"/>
  <c r="G75" i="1" s="1"/>
  <c r="E75" i="1"/>
  <c r="AC74" i="1"/>
  <c r="AB74" i="1"/>
  <c r="Y74" i="1"/>
  <c r="U74" i="1"/>
  <c r="V74" i="1" s="1"/>
  <c r="T74" i="1"/>
  <c r="P74" i="1"/>
  <c r="Q74" i="1" s="1"/>
  <c r="O74" i="1"/>
  <c r="K74" i="1"/>
  <c r="L74" i="1" s="1"/>
  <c r="J74" i="1"/>
  <c r="F74" i="1"/>
  <c r="G74" i="1" s="1"/>
  <c r="E74" i="1"/>
  <c r="AC73" i="1"/>
  <c r="AB73" i="1"/>
  <c r="U73" i="1"/>
  <c r="V73" i="1" s="1"/>
  <c r="T73" i="1"/>
  <c r="P73" i="1"/>
  <c r="Q73" i="1" s="1"/>
  <c r="O73" i="1"/>
  <c r="K73" i="1"/>
  <c r="L73" i="1" s="1"/>
  <c r="J73" i="1"/>
  <c r="F73" i="1"/>
  <c r="G73" i="1" s="1"/>
  <c r="E73" i="1"/>
  <c r="AC72" i="1"/>
  <c r="AB72" i="1"/>
  <c r="U72" i="1"/>
  <c r="V72" i="1" s="1"/>
  <c r="T72" i="1"/>
  <c r="P72" i="1"/>
  <c r="Q72" i="1" s="1"/>
  <c r="O72" i="1"/>
  <c r="K72" i="1"/>
  <c r="L72" i="1" s="1"/>
  <c r="J72" i="1"/>
  <c r="F72" i="1"/>
  <c r="G72" i="1" s="1"/>
  <c r="E72" i="1"/>
  <c r="AC71" i="1"/>
  <c r="AB71" i="1"/>
  <c r="Y71" i="1"/>
  <c r="U71" i="1"/>
  <c r="V71" i="1" s="1"/>
  <c r="T71" i="1"/>
  <c r="P71" i="1"/>
  <c r="Q71" i="1" s="1"/>
  <c r="O71" i="1"/>
  <c r="K71" i="1"/>
  <c r="L71" i="1" s="1"/>
  <c r="J71" i="1"/>
  <c r="F71" i="1"/>
  <c r="G71" i="1" s="1"/>
  <c r="E71" i="1"/>
  <c r="AC70" i="1"/>
  <c r="AB70" i="1"/>
  <c r="U70" i="1"/>
  <c r="V70" i="1" s="1"/>
  <c r="T70" i="1"/>
  <c r="P70" i="1"/>
  <c r="Q70" i="1" s="1"/>
  <c r="O70" i="1"/>
  <c r="K70" i="1"/>
  <c r="L70" i="1" s="1"/>
  <c r="J70" i="1"/>
  <c r="F70" i="1"/>
  <c r="G70" i="1" s="1"/>
  <c r="E70" i="1"/>
  <c r="AC69" i="1"/>
  <c r="AB69" i="1"/>
  <c r="U69" i="1"/>
  <c r="V69" i="1" s="1"/>
  <c r="T69" i="1"/>
  <c r="P69" i="1"/>
  <c r="Q69" i="1" s="1"/>
  <c r="O69" i="1"/>
  <c r="K69" i="1"/>
  <c r="L69" i="1" s="1"/>
  <c r="J69" i="1"/>
  <c r="F69" i="1"/>
  <c r="G69" i="1" s="1"/>
  <c r="E69" i="1"/>
  <c r="AC68" i="1"/>
  <c r="AB68" i="1"/>
  <c r="U68" i="1"/>
  <c r="V68" i="1" s="1"/>
  <c r="T68" i="1"/>
  <c r="P68" i="1"/>
  <c r="Q68" i="1" s="1"/>
  <c r="O68" i="1"/>
  <c r="K68" i="1"/>
  <c r="L68" i="1" s="1"/>
  <c r="J68" i="1"/>
  <c r="F68" i="1"/>
  <c r="G68" i="1" s="1"/>
  <c r="E68" i="1"/>
  <c r="AC67" i="1"/>
  <c r="AB67" i="1"/>
  <c r="U67" i="1"/>
  <c r="V67" i="1" s="1"/>
  <c r="T67" i="1"/>
  <c r="P67" i="1"/>
  <c r="Q67" i="1" s="1"/>
  <c r="O67" i="1"/>
  <c r="K67" i="1"/>
  <c r="L67" i="1" s="1"/>
  <c r="J67" i="1"/>
  <c r="F67" i="1"/>
  <c r="G67" i="1" s="1"/>
  <c r="E67" i="1"/>
  <c r="AC66" i="1"/>
  <c r="Y66" i="1"/>
  <c r="U66" i="1"/>
  <c r="V66" i="1" s="1"/>
  <c r="T66" i="1"/>
  <c r="P66" i="1"/>
  <c r="Q66" i="1" s="1"/>
  <c r="O66" i="1"/>
  <c r="K66" i="1"/>
  <c r="L66" i="1" s="1"/>
  <c r="J66" i="1"/>
  <c r="F66" i="1"/>
  <c r="G66" i="1" s="1"/>
  <c r="E66" i="1"/>
  <c r="AC65" i="1"/>
  <c r="Y65" i="1"/>
  <c r="U65" i="1"/>
  <c r="V65" i="1" s="1"/>
  <c r="T65" i="1"/>
  <c r="P65" i="1"/>
  <c r="Q65" i="1" s="1"/>
  <c r="O65" i="1"/>
  <c r="K65" i="1"/>
  <c r="L65" i="1" s="1"/>
  <c r="J65" i="1"/>
  <c r="F65" i="1"/>
  <c r="G65" i="1" s="1"/>
  <c r="E65" i="1"/>
  <c r="AC64" i="1"/>
  <c r="AB64" i="1"/>
  <c r="U64" i="1"/>
  <c r="V64" i="1" s="1"/>
  <c r="T64" i="1"/>
  <c r="P64" i="1"/>
  <c r="Q64" i="1" s="1"/>
  <c r="O64" i="1"/>
  <c r="K64" i="1"/>
  <c r="L64" i="1" s="1"/>
  <c r="J64" i="1"/>
  <c r="F64" i="1"/>
  <c r="G64" i="1" s="1"/>
  <c r="E64" i="1"/>
  <c r="AC63" i="1"/>
  <c r="AB63" i="1"/>
  <c r="U63" i="1"/>
  <c r="V63" i="1" s="1"/>
  <c r="T63" i="1"/>
  <c r="P63" i="1"/>
  <c r="Q63" i="1" s="1"/>
  <c r="O63" i="1"/>
  <c r="K63" i="1"/>
  <c r="L63" i="1" s="1"/>
  <c r="J63" i="1"/>
  <c r="F63" i="1"/>
  <c r="G63" i="1" s="1"/>
  <c r="E63" i="1"/>
  <c r="AC62" i="1"/>
  <c r="AB62" i="1"/>
  <c r="U62" i="1"/>
  <c r="V62" i="1" s="1"/>
  <c r="T62" i="1"/>
  <c r="P62" i="1"/>
  <c r="Q62" i="1" s="1"/>
  <c r="O62" i="1"/>
  <c r="K62" i="1"/>
  <c r="L62" i="1" s="1"/>
  <c r="J62" i="1"/>
  <c r="F62" i="1"/>
  <c r="G62" i="1" s="1"/>
  <c r="E62" i="1"/>
  <c r="AC61" i="1"/>
  <c r="AB61" i="1"/>
  <c r="U61" i="1"/>
  <c r="V61" i="1" s="1"/>
  <c r="T61" i="1"/>
  <c r="P61" i="1"/>
  <c r="Q61" i="1" s="1"/>
  <c r="O61" i="1"/>
  <c r="K61" i="1"/>
  <c r="L61" i="1" s="1"/>
  <c r="J61" i="1"/>
  <c r="F61" i="1"/>
  <c r="G61" i="1" s="1"/>
  <c r="E61" i="1"/>
  <c r="AC60" i="1"/>
  <c r="AB60" i="1"/>
  <c r="U60" i="1"/>
  <c r="V60" i="1" s="1"/>
  <c r="T60" i="1"/>
  <c r="P60" i="1"/>
  <c r="Q60" i="1" s="1"/>
  <c r="O60" i="1"/>
  <c r="K60" i="1"/>
  <c r="L60" i="1" s="1"/>
  <c r="J60" i="1"/>
  <c r="F60" i="1"/>
  <c r="G60" i="1" s="1"/>
  <c r="E60" i="1"/>
  <c r="AC59" i="1"/>
  <c r="AB59" i="1"/>
  <c r="U59" i="1"/>
  <c r="V59" i="1" s="1"/>
  <c r="T59" i="1"/>
  <c r="P59" i="1"/>
  <c r="Q59" i="1" s="1"/>
  <c r="O59" i="1"/>
  <c r="K59" i="1"/>
  <c r="L59" i="1" s="1"/>
  <c r="J59" i="1"/>
  <c r="F59" i="1"/>
  <c r="G59" i="1" s="1"/>
  <c r="E59" i="1"/>
  <c r="AC58" i="1"/>
  <c r="AB58" i="1"/>
  <c r="U58" i="1"/>
  <c r="V58" i="1" s="1"/>
  <c r="T58" i="1"/>
  <c r="P58" i="1"/>
  <c r="Q58" i="1" s="1"/>
  <c r="O58" i="1"/>
  <c r="K58" i="1"/>
  <c r="L58" i="1" s="1"/>
  <c r="J58" i="1"/>
  <c r="F58" i="1"/>
  <c r="G58" i="1" s="1"/>
  <c r="E58" i="1"/>
  <c r="AC57" i="1"/>
  <c r="AB57" i="1"/>
  <c r="U57" i="1"/>
  <c r="V57" i="1" s="1"/>
  <c r="T57" i="1"/>
  <c r="P57" i="1"/>
  <c r="Q57" i="1" s="1"/>
  <c r="O57" i="1"/>
  <c r="K57" i="1"/>
  <c r="L57" i="1" s="1"/>
  <c r="J57" i="1"/>
  <c r="F57" i="1"/>
  <c r="G57" i="1" s="1"/>
  <c r="E57" i="1"/>
  <c r="AC56" i="1"/>
  <c r="AB56" i="1"/>
  <c r="U56" i="1"/>
  <c r="V56" i="1" s="1"/>
  <c r="T56" i="1"/>
  <c r="P56" i="1"/>
  <c r="Q56" i="1" s="1"/>
  <c r="O56" i="1"/>
  <c r="K56" i="1"/>
  <c r="L56" i="1" s="1"/>
  <c r="J56" i="1"/>
  <c r="F56" i="1"/>
  <c r="G56" i="1" s="1"/>
  <c r="E56" i="1"/>
  <c r="AC55" i="1"/>
  <c r="AB55" i="1"/>
  <c r="Y55" i="1"/>
  <c r="U55" i="1"/>
  <c r="V55" i="1" s="1"/>
  <c r="T55" i="1"/>
  <c r="P55" i="1"/>
  <c r="Q55" i="1" s="1"/>
  <c r="O55" i="1"/>
  <c r="K55" i="1"/>
  <c r="L55" i="1" s="1"/>
  <c r="J55" i="1"/>
  <c r="F55" i="1"/>
  <c r="G55" i="1" s="1"/>
  <c r="E55" i="1"/>
  <c r="AC54" i="1"/>
  <c r="AB54" i="1"/>
  <c r="U54" i="1"/>
  <c r="V54" i="1" s="1"/>
  <c r="T54" i="1"/>
  <c r="P54" i="1"/>
  <c r="Q54" i="1" s="1"/>
  <c r="O54" i="1"/>
  <c r="K54" i="1"/>
  <c r="L54" i="1" s="1"/>
  <c r="J54" i="1"/>
  <c r="F54" i="1"/>
  <c r="G54" i="1" s="1"/>
  <c r="E54" i="1"/>
  <c r="AC53" i="1"/>
  <c r="AB53" i="1"/>
  <c r="U53" i="1"/>
  <c r="V53" i="1" s="1"/>
  <c r="T53" i="1"/>
  <c r="P53" i="1"/>
  <c r="Q53" i="1" s="1"/>
  <c r="O53" i="1"/>
  <c r="K53" i="1"/>
  <c r="L53" i="1" s="1"/>
  <c r="J53" i="1"/>
  <c r="F53" i="1"/>
  <c r="G53" i="1" s="1"/>
  <c r="E53" i="1"/>
  <c r="AC52" i="1"/>
  <c r="AB52" i="1"/>
  <c r="U52" i="1"/>
  <c r="V52" i="1" s="1"/>
  <c r="T52" i="1"/>
  <c r="P52" i="1"/>
  <c r="Q52" i="1" s="1"/>
  <c r="O52" i="1"/>
  <c r="K52" i="1"/>
  <c r="L52" i="1" s="1"/>
  <c r="J52" i="1"/>
  <c r="F52" i="1"/>
  <c r="G52" i="1" s="1"/>
  <c r="E52" i="1"/>
  <c r="AC51" i="1"/>
  <c r="AB51" i="1"/>
  <c r="U51" i="1"/>
  <c r="V51" i="1" s="1"/>
  <c r="T51" i="1"/>
  <c r="P51" i="1"/>
  <c r="Q51" i="1" s="1"/>
  <c r="O51" i="1"/>
  <c r="K51" i="1"/>
  <c r="L51" i="1" s="1"/>
  <c r="J51" i="1"/>
  <c r="F51" i="1"/>
  <c r="G51" i="1" s="1"/>
  <c r="E51" i="1"/>
  <c r="AC50" i="1"/>
  <c r="AB50" i="1"/>
  <c r="U50" i="1"/>
  <c r="V50" i="1" s="1"/>
  <c r="T50" i="1"/>
  <c r="P50" i="1"/>
  <c r="Q50" i="1" s="1"/>
  <c r="O50" i="1"/>
  <c r="K50" i="1"/>
  <c r="L50" i="1" s="1"/>
  <c r="J50" i="1"/>
  <c r="F50" i="1"/>
  <c r="G50" i="1" s="1"/>
  <c r="E50" i="1"/>
  <c r="AC49" i="1"/>
  <c r="Y49" i="1"/>
  <c r="U49" i="1"/>
  <c r="V49" i="1" s="1"/>
  <c r="T49" i="1"/>
  <c r="P49" i="1"/>
  <c r="Q49" i="1" s="1"/>
  <c r="O49" i="1"/>
  <c r="K49" i="1"/>
  <c r="L49" i="1" s="1"/>
  <c r="J49" i="1"/>
  <c r="F49" i="1"/>
  <c r="G49" i="1" s="1"/>
  <c r="E49" i="1"/>
  <c r="AC48" i="1"/>
  <c r="AB48" i="1"/>
  <c r="U48" i="1"/>
  <c r="V48" i="1" s="1"/>
  <c r="T48" i="1"/>
  <c r="P48" i="1"/>
  <c r="Q48" i="1" s="1"/>
  <c r="O48" i="1"/>
  <c r="K48" i="1"/>
  <c r="L48" i="1" s="1"/>
  <c r="J48" i="1"/>
  <c r="F48" i="1"/>
  <c r="G48" i="1" s="1"/>
  <c r="E48" i="1"/>
  <c r="AC47" i="1"/>
  <c r="AB47" i="1"/>
  <c r="U47" i="1"/>
  <c r="V47" i="1" s="1"/>
  <c r="T47" i="1"/>
  <c r="P47" i="1"/>
  <c r="Q47" i="1" s="1"/>
  <c r="O47" i="1"/>
  <c r="K47" i="1"/>
  <c r="L47" i="1" s="1"/>
  <c r="J47" i="1"/>
  <c r="F47" i="1"/>
  <c r="G47" i="1" s="1"/>
  <c r="E47" i="1"/>
  <c r="AC46" i="1"/>
  <c r="AB46" i="1"/>
  <c r="Y46" i="1"/>
  <c r="U46" i="1"/>
  <c r="V46" i="1" s="1"/>
  <c r="T46" i="1"/>
  <c r="P46" i="1"/>
  <c r="Q46" i="1" s="1"/>
  <c r="O46" i="1"/>
  <c r="K46" i="1"/>
  <c r="L46" i="1" s="1"/>
  <c r="J46" i="1"/>
  <c r="F46" i="1"/>
  <c r="G46" i="1" s="1"/>
  <c r="E46" i="1"/>
  <c r="AC45" i="1"/>
  <c r="AB45" i="1"/>
  <c r="U45" i="1"/>
  <c r="V45" i="1" s="1"/>
  <c r="T45" i="1"/>
  <c r="P45" i="1"/>
  <c r="Q45" i="1" s="1"/>
  <c r="O45" i="1"/>
  <c r="K45" i="1"/>
  <c r="L45" i="1" s="1"/>
  <c r="J45" i="1"/>
  <c r="F45" i="1"/>
  <c r="G45" i="1" s="1"/>
  <c r="E45" i="1"/>
  <c r="AC44" i="1"/>
  <c r="Y44" i="1"/>
  <c r="U44" i="1"/>
  <c r="V44" i="1" s="1"/>
  <c r="T44" i="1"/>
  <c r="P44" i="1"/>
  <c r="Q44" i="1" s="1"/>
  <c r="O44" i="1"/>
  <c r="K44" i="1"/>
  <c r="L44" i="1" s="1"/>
  <c r="J44" i="1"/>
  <c r="F44" i="1"/>
  <c r="G44" i="1" s="1"/>
  <c r="E44" i="1"/>
  <c r="AC43" i="1"/>
  <c r="AB43" i="1"/>
  <c r="U43" i="1"/>
  <c r="V43" i="1" s="1"/>
  <c r="T43" i="1"/>
  <c r="P43" i="1"/>
  <c r="Q43" i="1" s="1"/>
  <c r="O43" i="1"/>
  <c r="K43" i="1"/>
  <c r="L43" i="1" s="1"/>
  <c r="J43" i="1"/>
  <c r="F43" i="1"/>
  <c r="G43" i="1" s="1"/>
  <c r="E43" i="1"/>
  <c r="AC42" i="1"/>
  <c r="AB42" i="1"/>
  <c r="U42" i="1"/>
  <c r="V42" i="1" s="1"/>
  <c r="T42" i="1"/>
  <c r="P42" i="1"/>
  <c r="Q42" i="1" s="1"/>
  <c r="O42" i="1"/>
  <c r="K42" i="1"/>
  <c r="L42" i="1" s="1"/>
  <c r="J42" i="1"/>
  <c r="F42" i="1"/>
  <c r="G42" i="1" s="1"/>
  <c r="E42" i="1"/>
  <c r="AC41" i="1"/>
  <c r="AB41" i="1"/>
  <c r="Y41" i="1"/>
  <c r="U41" i="1"/>
  <c r="V41" i="1" s="1"/>
  <c r="T41" i="1"/>
  <c r="P41" i="1"/>
  <c r="Q41" i="1" s="1"/>
  <c r="O41" i="1"/>
  <c r="K41" i="1"/>
  <c r="L41" i="1" s="1"/>
  <c r="J41" i="1"/>
  <c r="F41" i="1"/>
  <c r="G41" i="1" s="1"/>
  <c r="E41" i="1"/>
  <c r="AC40" i="1"/>
  <c r="AB40" i="1"/>
  <c r="U40" i="1"/>
  <c r="V40" i="1" s="1"/>
  <c r="T40" i="1"/>
  <c r="P40" i="1"/>
  <c r="Q40" i="1" s="1"/>
  <c r="O40" i="1"/>
  <c r="K40" i="1"/>
  <c r="L40" i="1" s="1"/>
  <c r="J40" i="1"/>
  <c r="F40" i="1"/>
  <c r="G40" i="1" s="1"/>
  <c r="E40" i="1"/>
  <c r="AC39" i="1"/>
  <c r="AB39" i="1"/>
  <c r="U39" i="1"/>
  <c r="V39" i="1" s="1"/>
  <c r="T39" i="1"/>
  <c r="P39" i="1"/>
  <c r="Q39" i="1" s="1"/>
  <c r="O39" i="1"/>
  <c r="K39" i="1"/>
  <c r="L39" i="1" s="1"/>
  <c r="J39" i="1"/>
  <c r="F39" i="1"/>
  <c r="G39" i="1" s="1"/>
  <c r="E39" i="1"/>
  <c r="AC38" i="1"/>
  <c r="AB38" i="1"/>
  <c r="U38" i="1"/>
  <c r="V38" i="1" s="1"/>
  <c r="T38" i="1"/>
  <c r="P38" i="1"/>
  <c r="Q38" i="1" s="1"/>
  <c r="O38" i="1"/>
  <c r="K38" i="1"/>
  <c r="L38" i="1" s="1"/>
  <c r="J38" i="1"/>
  <c r="F38" i="1"/>
  <c r="G38" i="1" s="1"/>
  <c r="E38" i="1"/>
  <c r="AC37" i="1"/>
  <c r="AB37" i="1"/>
  <c r="U37" i="1"/>
  <c r="V37" i="1" s="1"/>
  <c r="T37" i="1"/>
  <c r="P37" i="1"/>
  <c r="Q37" i="1" s="1"/>
  <c r="O37" i="1"/>
  <c r="K37" i="1"/>
  <c r="L37" i="1" s="1"/>
  <c r="J37" i="1"/>
  <c r="F37" i="1"/>
  <c r="G37" i="1" s="1"/>
  <c r="E37" i="1"/>
  <c r="AC36" i="1"/>
  <c r="AB36" i="1"/>
  <c r="U36" i="1"/>
  <c r="V36" i="1" s="1"/>
  <c r="T36" i="1"/>
  <c r="P36" i="1"/>
  <c r="Q36" i="1" s="1"/>
  <c r="O36" i="1"/>
  <c r="K36" i="1"/>
  <c r="L36" i="1" s="1"/>
  <c r="J36" i="1"/>
  <c r="F36" i="1"/>
  <c r="G36" i="1" s="1"/>
  <c r="E36" i="1"/>
  <c r="AC35" i="1"/>
  <c r="AB35" i="1"/>
  <c r="U35" i="1"/>
  <c r="V35" i="1" s="1"/>
  <c r="T35" i="1"/>
  <c r="P35" i="1"/>
  <c r="Q35" i="1" s="1"/>
  <c r="O35" i="1"/>
  <c r="K35" i="1"/>
  <c r="L35" i="1" s="1"/>
  <c r="J35" i="1"/>
  <c r="F35" i="1"/>
  <c r="G35" i="1" s="1"/>
  <c r="E35" i="1"/>
  <c r="AC34" i="1"/>
  <c r="AB34" i="1"/>
  <c r="U34" i="1"/>
  <c r="V34" i="1" s="1"/>
  <c r="T34" i="1"/>
  <c r="P34" i="1"/>
  <c r="Q34" i="1" s="1"/>
  <c r="O34" i="1"/>
  <c r="K34" i="1"/>
  <c r="L34" i="1" s="1"/>
  <c r="J34" i="1"/>
  <c r="F34" i="1"/>
  <c r="G34" i="1" s="1"/>
  <c r="E34" i="1"/>
  <c r="AC33" i="1"/>
  <c r="AB33" i="1"/>
  <c r="U33" i="1"/>
  <c r="V33" i="1" s="1"/>
  <c r="T33" i="1"/>
  <c r="P33" i="1"/>
  <c r="Q33" i="1" s="1"/>
  <c r="O33" i="1"/>
  <c r="K33" i="1"/>
  <c r="L33" i="1" s="1"/>
  <c r="J33" i="1"/>
  <c r="F33" i="1"/>
  <c r="G33" i="1" s="1"/>
  <c r="E33" i="1"/>
  <c r="AC32" i="1"/>
  <c r="AB32" i="1"/>
  <c r="U32" i="1"/>
  <c r="V32" i="1" s="1"/>
  <c r="T32" i="1"/>
  <c r="P32" i="1"/>
  <c r="Q32" i="1" s="1"/>
  <c r="O32" i="1"/>
  <c r="K32" i="1"/>
  <c r="L32" i="1" s="1"/>
  <c r="J32" i="1"/>
  <c r="F32" i="1"/>
  <c r="G32" i="1" s="1"/>
  <c r="E32" i="1"/>
  <c r="AC31" i="1"/>
  <c r="AB31" i="1"/>
  <c r="U31" i="1"/>
  <c r="V31" i="1" s="1"/>
  <c r="T31" i="1"/>
  <c r="P31" i="1"/>
  <c r="Q31" i="1" s="1"/>
  <c r="O31" i="1"/>
  <c r="K31" i="1"/>
  <c r="L31" i="1" s="1"/>
  <c r="J31" i="1"/>
  <c r="F31" i="1"/>
  <c r="G31" i="1" s="1"/>
  <c r="E31" i="1"/>
  <c r="AC30" i="1"/>
  <c r="AB30" i="1"/>
  <c r="U30" i="1"/>
  <c r="V30" i="1" s="1"/>
  <c r="T30" i="1"/>
  <c r="P30" i="1"/>
  <c r="Q30" i="1" s="1"/>
  <c r="O30" i="1"/>
  <c r="K30" i="1"/>
  <c r="L30" i="1" s="1"/>
  <c r="J30" i="1"/>
  <c r="F30" i="1"/>
  <c r="G30" i="1" s="1"/>
  <c r="E30" i="1"/>
  <c r="AC29" i="1"/>
  <c r="AB29" i="1"/>
  <c r="U29" i="1"/>
  <c r="V29" i="1" s="1"/>
  <c r="T29" i="1"/>
  <c r="P29" i="1"/>
  <c r="Q29" i="1" s="1"/>
  <c r="O29" i="1"/>
  <c r="K29" i="1"/>
  <c r="L29" i="1" s="1"/>
  <c r="J29" i="1"/>
  <c r="F29" i="1"/>
  <c r="G29" i="1" s="1"/>
  <c r="E29" i="1"/>
  <c r="AC28" i="1"/>
  <c r="AB28" i="1"/>
  <c r="U28" i="1"/>
  <c r="V28" i="1" s="1"/>
  <c r="T28" i="1"/>
  <c r="P28" i="1"/>
  <c r="Q28" i="1" s="1"/>
  <c r="O28" i="1"/>
  <c r="K28" i="1"/>
  <c r="L28" i="1" s="1"/>
  <c r="J28" i="1"/>
  <c r="F28" i="1"/>
  <c r="G28" i="1" s="1"/>
  <c r="E28" i="1"/>
  <c r="AC27" i="1"/>
  <c r="AB27" i="1"/>
  <c r="U27" i="1"/>
  <c r="V27" i="1" s="1"/>
  <c r="T27" i="1"/>
  <c r="P27" i="1"/>
  <c r="Q27" i="1" s="1"/>
  <c r="O27" i="1"/>
  <c r="K27" i="1"/>
  <c r="L27" i="1" s="1"/>
  <c r="J27" i="1"/>
  <c r="F27" i="1"/>
  <c r="G27" i="1" s="1"/>
  <c r="E27" i="1"/>
  <c r="AC26" i="1"/>
  <c r="AB26" i="1"/>
  <c r="U26" i="1"/>
  <c r="V26" i="1" s="1"/>
  <c r="T26" i="1"/>
  <c r="P26" i="1"/>
  <c r="Q26" i="1" s="1"/>
  <c r="O26" i="1"/>
  <c r="K26" i="1"/>
  <c r="L26" i="1" s="1"/>
  <c r="J26" i="1"/>
  <c r="F26" i="1"/>
  <c r="G26" i="1" s="1"/>
  <c r="E26" i="1"/>
  <c r="AC25" i="1"/>
  <c r="AB25" i="1"/>
  <c r="U25" i="1"/>
  <c r="V25" i="1" s="1"/>
  <c r="T25" i="1"/>
  <c r="P25" i="1"/>
  <c r="Q25" i="1" s="1"/>
  <c r="O25" i="1"/>
  <c r="K25" i="1"/>
  <c r="L25" i="1" s="1"/>
  <c r="J25" i="1"/>
  <c r="F25" i="1"/>
  <c r="G25" i="1" s="1"/>
  <c r="E25" i="1"/>
  <c r="AC24" i="1"/>
  <c r="AB24" i="1"/>
  <c r="U24" i="1"/>
  <c r="V24" i="1" s="1"/>
  <c r="T24" i="1"/>
  <c r="P24" i="1"/>
  <c r="Q24" i="1" s="1"/>
  <c r="O24" i="1"/>
  <c r="K24" i="1"/>
  <c r="L24" i="1" s="1"/>
  <c r="J24" i="1"/>
  <c r="F24" i="1"/>
  <c r="G24" i="1" s="1"/>
  <c r="E24" i="1"/>
  <c r="AC23" i="1"/>
  <c r="Y23" i="1"/>
  <c r="U23" i="1"/>
  <c r="V23" i="1" s="1"/>
  <c r="T23" i="1"/>
  <c r="P23" i="1"/>
  <c r="Q23" i="1" s="1"/>
  <c r="O23" i="1"/>
  <c r="K23" i="1"/>
  <c r="L23" i="1" s="1"/>
  <c r="J23" i="1"/>
  <c r="F23" i="1"/>
  <c r="G23" i="1" s="1"/>
  <c r="E23" i="1"/>
  <c r="AC22" i="1"/>
  <c r="AB22" i="1"/>
  <c r="U22" i="1"/>
  <c r="V22" i="1" s="1"/>
  <c r="T22" i="1"/>
  <c r="P22" i="1"/>
  <c r="Q22" i="1" s="1"/>
  <c r="O22" i="1"/>
  <c r="K22" i="1"/>
  <c r="L22" i="1" s="1"/>
  <c r="J22" i="1"/>
  <c r="F22" i="1"/>
  <c r="G22" i="1" s="1"/>
  <c r="E22" i="1"/>
  <c r="AC21" i="1"/>
  <c r="AB21" i="1"/>
  <c r="Y21" i="1"/>
  <c r="U21" i="1"/>
  <c r="V21" i="1" s="1"/>
  <c r="T21" i="1"/>
  <c r="P21" i="1"/>
  <c r="Q21" i="1" s="1"/>
  <c r="O21" i="1"/>
  <c r="K21" i="1"/>
  <c r="L21" i="1" s="1"/>
  <c r="J21" i="1"/>
  <c r="F21" i="1"/>
  <c r="G21" i="1" s="1"/>
  <c r="E21" i="1"/>
  <c r="AC20" i="1"/>
  <c r="AB20" i="1"/>
  <c r="U20" i="1"/>
  <c r="V20" i="1" s="1"/>
  <c r="T20" i="1"/>
  <c r="P20" i="1"/>
  <c r="Q20" i="1" s="1"/>
  <c r="O20" i="1"/>
  <c r="K20" i="1"/>
  <c r="L20" i="1" s="1"/>
  <c r="J20" i="1"/>
  <c r="F20" i="1"/>
  <c r="G20" i="1" s="1"/>
  <c r="E20" i="1"/>
  <c r="AC19" i="1"/>
  <c r="AB19" i="1"/>
  <c r="U19" i="1"/>
  <c r="V19" i="1" s="1"/>
  <c r="T19" i="1"/>
  <c r="P19" i="1"/>
  <c r="Q19" i="1" s="1"/>
  <c r="O19" i="1"/>
  <c r="K19" i="1"/>
  <c r="L19" i="1" s="1"/>
  <c r="J19" i="1"/>
  <c r="F19" i="1"/>
  <c r="G19" i="1" s="1"/>
  <c r="E19" i="1"/>
  <c r="AC18" i="1"/>
  <c r="AB18" i="1"/>
  <c r="U18" i="1"/>
  <c r="V18" i="1" s="1"/>
  <c r="T18" i="1"/>
  <c r="P18" i="1"/>
  <c r="Q18" i="1" s="1"/>
  <c r="O18" i="1"/>
  <c r="K18" i="1"/>
  <c r="L18" i="1" s="1"/>
  <c r="J18" i="1"/>
  <c r="F18" i="1"/>
  <c r="G18" i="1" s="1"/>
  <c r="E18" i="1"/>
  <c r="AC17" i="1"/>
  <c r="AB17" i="1"/>
  <c r="U17" i="1"/>
  <c r="V17" i="1" s="1"/>
  <c r="T17" i="1"/>
  <c r="P17" i="1"/>
  <c r="Q17" i="1" s="1"/>
  <c r="O17" i="1"/>
  <c r="K17" i="1"/>
  <c r="L17" i="1" s="1"/>
  <c r="J17" i="1"/>
  <c r="F17" i="1"/>
  <c r="G17" i="1" s="1"/>
  <c r="E17" i="1"/>
  <c r="AC16" i="1"/>
  <c r="AB16" i="1"/>
  <c r="U16" i="1"/>
  <c r="V16" i="1" s="1"/>
  <c r="T16" i="1"/>
  <c r="P16" i="1"/>
  <c r="Q16" i="1" s="1"/>
  <c r="O16" i="1"/>
  <c r="K16" i="1"/>
  <c r="L16" i="1" s="1"/>
  <c r="J16" i="1"/>
  <c r="F16" i="1"/>
  <c r="G16" i="1" s="1"/>
  <c r="E16" i="1"/>
  <c r="AC15" i="1"/>
  <c r="AB15" i="1"/>
  <c r="U15" i="1"/>
  <c r="V15" i="1" s="1"/>
  <c r="T15" i="1"/>
  <c r="P15" i="1"/>
  <c r="Q15" i="1" s="1"/>
  <c r="O15" i="1"/>
  <c r="K15" i="1"/>
  <c r="L15" i="1" s="1"/>
  <c r="J15" i="1"/>
  <c r="F15" i="1"/>
  <c r="G15" i="1" s="1"/>
  <c r="E15" i="1"/>
  <c r="AC14" i="1"/>
  <c r="AB14" i="1"/>
  <c r="U14" i="1"/>
  <c r="V14" i="1" s="1"/>
  <c r="T14" i="1"/>
  <c r="P14" i="1"/>
  <c r="Q14" i="1" s="1"/>
  <c r="O14" i="1"/>
  <c r="K14" i="1"/>
  <c r="L14" i="1" s="1"/>
  <c r="J14" i="1"/>
  <c r="F14" i="1"/>
  <c r="G14" i="1" s="1"/>
  <c r="E14" i="1"/>
  <c r="AC13" i="1"/>
  <c r="AB13" i="1"/>
  <c r="U13" i="1"/>
  <c r="V13" i="1" s="1"/>
  <c r="T13" i="1"/>
  <c r="P13" i="1"/>
  <c r="Q13" i="1" s="1"/>
  <c r="O13" i="1"/>
  <c r="K13" i="1"/>
  <c r="L13" i="1" s="1"/>
  <c r="J13" i="1"/>
  <c r="F13" i="1"/>
  <c r="G13" i="1" s="1"/>
  <c r="E13" i="1"/>
  <c r="AC12" i="1"/>
  <c r="AB12" i="1"/>
  <c r="U12" i="1"/>
  <c r="V12" i="1" s="1"/>
  <c r="T12" i="1"/>
  <c r="P12" i="1"/>
  <c r="Q12" i="1" s="1"/>
  <c r="O12" i="1"/>
  <c r="K12" i="1"/>
  <c r="L12" i="1" s="1"/>
  <c r="J12" i="1"/>
  <c r="F12" i="1"/>
  <c r="G12" i="1" s="1"/>
  <c r="E12" i="1"/>
  <c r="AC11" i="1"/>
  <c r="AB11" i="1"/>
  <c r="U11" i="1"/>
  <c r="V11" i="1" s="1"/>
  <c r="T11" i="1"/>
  <c r="P11" i="1"/>
  <c r="Q11" i="1" s="1"/>
  <c r="O11" i="1"/>
  <c r="K11" i="1"/>
  <c r="L11" i="1" s="1"/>
  <c r="J11" i="1"/>
  <c r="F11" i="1"/>
  <c r="G11" i="1" s="1"/>
  <c r="E11" i="1"/>
  <c r="AC10" i="1"/>
  <c r="AB10" i="1"/>
  <c r="U10" i="1"/>
  <c r="V10" i="1" s="1"/>
  <c r="T10" i="1"/>
  <c r="P10" i="1"/>
  <c r="Q10" i="1" s="1"/>
  <c r="O10" i="1"/>
  <c r="K10" i="1"/>
  <c r="L10" i="1" s="1"/>
  <c r="J10" i="1"/>
  <c r="F10" i="1"/>
  <c r="G10" i="1" s="1"/>
  <c r="E10" i="1"/>
  <c r="AC9" i="1"/>
  <c r="AB9" i="1"/>
  <c r="U9" i="1"/>
  <c r="V9" i="1" s="1"/>
  <c r="T9" i="1"/>
  <c r="P9" i="1"/>
  <c r="Q9" i="1" s="1"/>
  <c r="O9" i="1"/>
  <c r="K9" i="1"/>
  <c r="L9" i="1" s="1"/>
  <c r="J9" i="1"/>
  <c r="F9" i="1"/>
  <c r="G9" i="1" s="1"/>
  <c r="E9" i="1"/>
  <c r="AC8" i="1"/>
  <c r="AB8" i="1"/>
  <c r="Y8" i="1"/>
  <c r="U8" i="1"/>
  <c r="V8" i="1" s="1"/>
  <c r="T8" i="1"/>
  <c r="P8" i="1"/>
  <c r="Q8" i="1" s="1"/>
  <c r="O8" i="1"/>
  <c r="K8" i="1"/>
  <c r="L8" i="1" s="1"/>
  <c r="J8" i="1"/>
  <c r="F8" i="1"/>
  <c r="G8" i="1" s="1"/>
  <c r="E8" i="1"/>
  <c r="AB7" i="1"/>
  <c r="U7" i="1"/>
  <c r="V7" i="1" s="1"/>
  <c r="T7" i="1"/>
  <c r="P7" i="1"/>
  <c r="Q7" i="1" s="1"/>
  <c r="O7" i="1"/>
  <c r="K7" i="1"/>
  <c r="L7" i="1" s="1"/>
  <c r="J7" i="1"/>
  <c r="F7" i="1"/>
  <c r="G7" i="1" s="1"/>
  <c r="E7" i="1"/>
  <c r="AD202" i="1" l="1"/>
  <c r="AE202" i="1" s="1"/>
  <c r="U202" i="1"/>
  <c r="V202" i="1" s="1"/>
  <c r="AA199" i="1"/>
  <c r="AB199" i="1" s="1"/>
  <c r="AD201" i="1"/>
  <c r="AE201" i="1" s="1"/>
  <c r="AD203" i="1"/>
  <c r="AE203" i="1" s="1"/>
  <c r="U201" i="1"/>
  <c r="V201" i="1" s="1"/>
  <c r="AD200" i="1"/>
  <c r="AE200" i="1" s="1"/>
  <c r="U203" i="1"/>
  <c r="V203" i="1" s="1"/>
  <c r="U200" i="1"/>
  <c r="V200" i="1" s="1"/>
  <c r="Z199" i="1"/>
  <c r="U199" i="1" s="1"/>
  <c r="V199" i="1" s="1"/>
  <c r="K200" i="1"/>
  <c r="L200" i="1" s="1"/>
  <c r="K199" i="1"/>
  <c r="L199" i="1" s="1"/>
  <c r="F200" i="1"/>
  <c r="G200" i="1" s="1"/>
  <c r="F199" i="1"/>
  <c r="G199" i="1" s="1"/>
  <c r="P202" i="1"/>
  <c r="Q202" i="1" s="1"/>
  <c r="P203" i="1"/>
  <c r="Q203" i="1" s="1"/>
  <c r="F202" i="1"/>
  <c r="G202" i="1" s="1"/>
  <c r="P201" i="1"/>
  <c r="Q201" i="1" s="1"/>
  <c r="K201" i="1"/>
  <c r="L201" i="1" s="1"/>
  <c r="K202" i="1"/>
  <c r="L202" i="1" s="1"/>
  <c r="K203" i="1"/>
  <c r="L203" i="1" s="1"/>
  <c r="P199" i="1"/>
  <c r="Q199" i="1" s="1"/>
  <c r="P200" i="1"/>
  <c r="Q200" i="1" s="1"/>
  <c r="F203" i="1"/>
  <c r="G203" i="1" s="1"/>
  <c r="F201" i="1"/>
  <c r="G201" i="1" s="1"/>
  <c r="AD199" i="1" l="1"/>
  <c r="AE199" i="1" s="1"/>
</calcChain>
</file>

<file path=xl/sharedStrings.xml><?xml version="1.0" encoding="utf-8"?>
<sst xmlns="http://schemas.openxmlformats.org/spreadsheetml/2006/main" count="850" uniqueCount="279">
  <si>
    <t>ID</t>
  </si>
  <si>
    <t>Terminus</t>
  </si>
  <si>
    <t>G097867E80049N</t>
  </si>
  <si>
    <t>Marine</t>
  </si>
  <si>
    <t>Rusanov Ice Cap (October Revolution Island)</t>
  </si>
  <si>
    <t>G095561E80299N</t>
  </si>
  <si>
    <t>Academy of Sciences Ice Cap (Komsomolets Island)</t>
  </si>
  <si>
    <t>G102052E79090N</t>
  </si>
  <si>
    <t>Land</t>
  </si>
  <si>
    <t>Mushketova Ice Cap (Bolshevik Island)</t>
  </si>
  <si>
    <t>G103879E79033N</t>
  </si>
  <si>
    <t>Gastello Ice Cap (Bolshevik Island)</t>
  </si>
  <si>
    <t>G103451E78594N</t>
  </si>
  <si>
    <t>Leningradskiy Ice Cap (Bolshevik Island)</t>
  </si>
  <si>
    <t>G103723E78903N</t>
  </si>
  <si>
    <t>(Bolshevik Island)</t>
  </si>
  <si>
    <t>G099320E79182N</t>
  </si>
  <si>
    <t>University Ice Cap (October Revolution Island)</t>
  </si>
  <si>
    <t>G095294E79482N</t>
  </si>
  <si>
    <t>Vavilov Ice Cap (October Revolution Island)</t>
  </si>
  <si>
    <t>G103533E78871N</t>
  </si>
  <si>
    <t>Aerosemki Ice Cap (Bolshevik Island)</t>
  </si>
  <si>
    <t>G104904E78776N</t>
  </si>
  <si>
    <t>G103657E78780N</t>
  </si>
  <si>
    <t>G099434E78915N</t>
  </si>
  <si>
    <t>G101195E78850N</t>
  </si>
  <si>
    <t>G097944E79558N</t>
  </si>
  <si>
    <t>Karpinsky Ice Cap (October Revolution Island)</t>
  </si>
  <si>
    <t>G097386E80125N</t>
  </si>
  <si>
    <t>G099518E79343N</t>
  </si>
  <si>
    <t>G095592E81240N</t>
  </si>
  <si>
    <t>not in imagery</t>
  </si>
  <si>
    <t>Arctic Ice Cap (Komsomolets Island)</t>
  </si>
  <si>
    <t>G098509E79004N</t>
  </si>
  <si>
    <t>G103727E78893N</t>
  </si>
  <si>
    <t>G102256E78905N</t>
  </si>
  <si>
    <t>G103832E79037N</t>
  </si>
  <si>
    <t>G104959E78777N</t>
  </si>
  <si>
    <t>G101721E78440N</t>
  </si>
  <si>
    <t>Kropotkin Ice Cap (Bolshevik Island)</t>
  </si>
  <si>
    <t>G102418E78687N</t>
  </si>
  <si>
    <t>G101963E78670N</t>
  </si>
  <si>
    <t>G099193E79705N</t>
  </si>
  <si>
    <t>G103516E78758N</t>
  </si>
  <si>
    <t>G104597E78678N</t>
  </si>
  <si>
    <t>G102626E78967N</t>
  </si>
  <si>
    <t>Voicekhovsky Ice Cap (Bolshevik Island)</t>
  </si>
  <si>
    <t>G103797E78647N</t>
  </si>
  <si>
    <t>G094665E79378N</t>
  </si>
  <si>
    <t>G104375E78653N</t>
  </si>
  <si>
    <t>G101762E79052N</t>
  </si>
  <si>
    <t>G102200E79135N</t>
  </si>
  <si>
    <t>G097292E80147N</t>
  </si>
  <si>
    <t>G098603E79468N</t>
  </si>
  <si>
    <t>G104190E78714N</t>
  </si>
  <si>
    <t>G094143E80332N</t>
  </si>
  <si>
    <t>G099339E79337N</t>
  </si>
  <si>
    <t>G095272E80187N</t>
  </si>
  <si>
    <t>G104769E78698N</t>
  </si>
  <si>
    <t>G103630E78864N</t>
  </si>
  <si>
    <t>G094682E80294N</t>
  </si>
  <si>
    <t>G103824E79018N</t>
  </si>
  <si>
    <t>G098877E79193N</t>
  </si>
  <si>
    <t>G103732E79058N</t>
  </si>
  <si>
    <t>G101644E79072N</t>
  </si>
  <si>
    <t>G103997E78645N</t>
  </si>
  <si>
    <t>G096576E80253N</t>
  </si>
  <si>
    <t>G103454E78694N</t>
  </si>
  <si>
    <t>G099526E79419N</t>
  </si>
  <si>
    <t>G097632E79778N</t>
  </si>
  <si>
    <t>(October Revolution Island)</t>
  </si>
  <si>
    <t>G103834E79024N</t>
  </si>
  <si>
    <t>G099251E79761N</t>
  </si>
  <si>
    <t>G101217E78905N</t>
  </si>
  <si>
    <t>G095612E79448N</t>
  </si>
  <si>
    <t>G101774E79101N</t>
  </si>
  <si>
    <t>G101893E78749N</t>
  </si>
  <si>
    <t>G097319E80294N</t>
  </si>
  <si>
    <t>G096794E80331N</t>
  </si>
  <si>
    <t>G104630E78609N</t>
  </si>
  <si>
    <t>G099270E78858N</t>
  </si>
  <si>
    <t>G105044E78536N</t>
  </si>
  <si>
    <t>G101662E78898N</t>
  </si>
  <si>
    <t>G095154E79891N</t>
  </si>
  <si>
    <t>Albanov Ice Cap (October Revolution Island)</t>
  </si>
  <si>
    <t>G097631E79646N</t>
  </si>
  <si>
    <t>G099506E79382N</t>
  </si>
  <si>
    <t>G097244E80264N</t>
  </si>
  <si>
    <t>G103830E78889N</t>
  </si>
  <si>
    <t>G098974E79688N</t>
  </si>
  <si>
    <t>G103571E78863N</t>
  </si>
  <si>
    <t>G102147E79073N</t>
  </si>
  <si>
    <t>G094346E80731N</t>
  </si>
  <si>
    <t>G101984E78529N</t>
  </si>
  <si>
    <t>Lacustrine</t>
  </si>
  <si>
    <t>G090525E81130N</t>
  </si>
  <si>
    <t>Schmidt Ice Cap (Schmidt Island)</t>
  </si>
  <si>
    <t>G095377E79354N</t>
  </si>
  <si>
    <t>G096205E79192N</t>
  </si>
  <si>
    <t>G104512E78762N</t>
  </si>
  <si>
    <t>Neudach Ice Cap (Bolshevik Island)</t>
  </si>
  <si>
    <t>G101971E78838N</t>
  </si>
  <si>
    <t>G097637E79879N</t>
  </si>
  <si>
    <t>G101562E78706N</t>
  </si>
  <si>
    <t>G101880E79097N</t>
  </si>
  <si>
    <t>G098705E79276N</t>
  </si>
  <si>
    <t>G094281E80181N</t>
  </si>
  <si>
    <t>G102346E78908N</t>
  </si>
  <si>
    <t>G102437E78990N</t>
  </si>
  <si>
    <t>G100830E78546N</t>
  </si>
  <si>
    <t>G100816E78745N</t>
  </si>
  <si>
    <t>Grotov Ice Cap (Bolshevik Island)</t>
  </si>
  <si>
    <t>G102598E78996N</t>
  </si>
  <si>
    <t>G104278E78636N</t>
  </si>
  <si>
    <t>G097932E79772N</t>
  </si>
  <si>
    <t>G103495E78885N</t>
  </si>
  <si>
    <t>G097064E79876N</t>
  </si>
  <si>
    <t>G104434E78761N</t>
  </si>
  <si>
    <t>G105093E78610N</t>
  </si>
  <si>
    <t>G104738E78659N</t>
  </si>
  <si>
    <t>G101214E78816N</t>
  </si>
  <si>
    <t>G098971E79589N</t>
  </si>
  <si>
    <t>G097241E80104N</t>
  </si>
  <si>
    <t>G094317E79730N</t>
  </si>
  <si>
    <t>G099776E78924N</t>
  </si>
  <si>
    <t>G093087E79899N</t>
  </si>
  <si>
    <t>Pioneer Ice Cap (Pioneer Island)</t>
  </si>
  <si>
    <t>G104961E78618N</t>
  </si>
  <si>
    <t>G096481E79287N</t>
  </si>
  <si>
    <t>G098101E79425N</t>
  </si>
  <si>
    <t>G102515E78961N</t>
  </si>
  <si>
    <t>G099097E79056N</t>
  </si>
  <si>
    <t>G098323E79197N</t>
  </si>
  <si>
    <t>G097834E79724N</t>
  </si>
  <si>
    <t>G097446E80092N</t>
  </si>
  <si>
    <t>G102114E78600N</t>
  </si>
  <si>
    <t>G103601E78888N</t>
  </si>
  <si>
    <t>G103916E78748N</t>
  </si>
  <si>
    <t>G096481E80043N</t>
  </si>
  <si>
    <t>G104846E78752N</t>
  </si>
  <si>
    <t>G103011E78588N</t>
  </si>
  <si>
    <t>G104812E78727N</t>
  </si>
  <si>
    <t>G105015E78747N</t>
  </si>
  <si>
    <t>G101103E78551N</t>
  </si>
  <si>
    <t>G097564E79963N</t>
  </si>
  <si>
    <t>G098457E79257N</t>
  </si>
  <si>
    <t>G095048E79445N</t>
  </si>
  <si>
    <t>G100680E78773N</t>
  </si>
  <si>
    <t>G095072E79605N</t>
  </si>
  <si>
    <t>Dezhnev Ice Cap (October Revolution Island)</t>
  </si>
  <si>
    <t>G095363E79826N</t>
  </si>
  <si>
    <t>G095269E80233N</t>
  </si>
  <si>
    <t>G101177E78696N</t>
  </si>
  <si>
    <t>new glacier as seperated</t>
  </si>
  <si>
    <t>G098527E79706N</t>
  </si>
  <si>
    <t>G093532E80531N</t>
  </si>
  <si>
    <t>G103830E78873N</t>
  </si>
  <si>
    <t>G102870E78638N</t>
  </si>
  <si>
    <t>G101503E78537N</t>
  </si>
  <si>
    <t>G096582E79905N</t>
  </si>
  <si>
    <t>G098859E79847N</t>
  </si>
  <si>
    <t>G099429E79150N</t>
  </si>
  <si>
    <t>G104825E78541N</t>
  </si>
  <si>
    <t>G096063E80433N</t>
  </si>
  <si>
    <t>G099222E79553N</t>
  </si>
  <si>
    <t>G096735E80048N</t>
  </si>
  <si>
    <t>G101380E78918N</t>
  </si>
  <si>
    <t>G094694E79622N</t>
  </si>
  <si>
    <t>G097756E80018N</t>
  </si>
  <si>
    <t>G096683E80578N</t>
  </si>
  <si>
    <t>G101599E78488N</t>
  </si>
  <si>
    <t>G101214E78786N</t>
  </si>
  <si>
    <t>G102131E79137N</t>
  </si>
  <si>
    <t>G093912E80087N</t>
  </si>
  <si>
    <t>Separate Ice Cap (Komsomolets Island)</t>
  </si>
  <si>
    <t>G101826E78893N</t>
  </si>
  <si>
    <t>G097118E80071N</t>
  </si>
  <si>
    <t>G099287E79204N</t>
  </si>
  <si>
    <t>G103752E79022N</t>
  </si>
  <si>
    <t>G098601E79200N</t>
  </si>
  <si>
    <t>G101189E78515N</t>
  </si>
  <si>
    <t>G093581E80318N</t>
  </si>
  <si>
    <t>G098935E79878N</t>
  </si>
  <si>
    <t>G102663E78998N</t>
  </si>
  <si>
    <t>G100961E78745N</t>
  </si>
  <si>
    <t>G102201E79100N</t>
  </si>
  <si>
    <t>G100704E78714N</t>
  </si>
  <si>
    <t>G095353E79919N</t>
  </si>
  <si>
    <t>G099370E79446N</t>
  </si>
  <si>
    <t>G103689E78879N</t>
  </si>
  <si>
    <t>G099596E79451N</t>
  </si>
  <si>
    <t>G101743E78814N</t>
  </si>
  <si>
    <t>G098985E79261N</t>
  </si>
  <si>
    <t>G103818E79056N</t>
  </si>
  <si>
    <t>G100992E78702N</t>
  </si>
  <si>
    <t>G098934E78873N</t>
  </si>
  <si>
    <t>G099172E79837N</t>
  </si>
  <si>
    <t>G103011E78508N</t>
  </si>
  <si>
    <t>G101116E78301N</t>
  </si>
  <si>
    <t>New Glacier 1</t>
  </si>
  <si>
    <t>New Glacier 2</t>
  </si>
  <si>
    <t>New Glacier 3</t>
  </si>
  <si>
    <t>(Pioneer Island)</t>
  </si>
  <si>
    <t>New Glacier 4</t>
  </si>
  <si>
    <t>New Glacier 5</t>
  </si>
  <si>
    <t>New Glacier 6</t>
  </si>
  <si>
    <t>Bolshevik Island</t>
  </si>
  <si>
    <t>October Revolution</t>
  </si>
  <si>
    <t>October Revolution (minus Vavilov)</t>
  </si>
  <si>
    <t>Komsomolets + Pioneer Islands + Schmidt</t>
  </si>
  <si>
    <t>Key:</t>
  </si>
  <si>
    <t>Advanced &gt;0.5 km outside of error margins</t>
  </si>
  <si>
    <t>Advanced within error margins/ advanced outside error margins but &lt;0.5 km</t>
  </si>
  <si>
    <t>Retreated</t>
  </si>
  <si>
    <t>Change 2011 - 2021</t>
  </si>
  <si>
    <t>Change 1997 - 2011</t>
  </si>
  <si>
    <t>Change 1986 - 1997</t>
  </si>
  <si>
    <t>Change 1965/79 - 1986</t>
  </si>
  <si>
    <t>Percentage decrease 1965/79 to 2021</t>
  </si>
  <si>
    <t>Glacier name</t>
  </si>
  <si>
    <t>change divided between 136 &amp; 182 as divided</t>
  </si>
  <si>
    <t>SUM</t>
  </si>
  <si>
    <r>
      <t>2021 area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</si>
  <si>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r>
      <t>2011 area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</si>
  <si>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r>
      <t>1997 area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</si>
  <si>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r>
      <t>1986 area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</si>
  <si>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r>
      <t>1979 area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</si>
  <si>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r>
      <t>1965 area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</si>
  <si>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GLIMs glacier ID</t>
  </si>
  <si>
    <t>No data available for this date</t>
  </si>
  <si>
    <t>Perimeter</t>
  </si>
  <si>
    <t>Error</t>
  </si>
  <si>
    <t>Change (2011-2021)</t>
  </si>
  <si>
    <t>Change (km/yr)</t>
  </si>
  <si>
    <t>Change (1997-2011)</t>
  </si>
  <si>
    <t>Change (1986 - 1997)</t>
  </si>
  <si>
    <t>Change (1965/79 - 1986)</t>
  </si>
  <si>
    <t>* 1979 includes 1986 Schmidt Island area</t>
  </si>
  <si>
    <t>*The overall figure for 1965 includes the 1979 data for Komsomolets &amp; Pioneer Islands</t>
  </si>
  <si>
    <t>1965*</t>
  </si>
  <si>
    <t>1979*</t>
  </si>
  <si>
    <t>Perimeter*</t>
  </si>
  <si>
    <t>Percentage Decrease (1965* to 2021)</t>
  </si>
  <si>
    <t>divided post-1965 (see 136)</t>
  </si>
  <si>
    <t>Perimeter (m) 2011</t>
  </si>
  <si>
    <t>Perimeter (m) 1997</t>
  </si>
  <si>
    <t>Change (1997-2011) (km yr)</t>
  </si>
  <si>
    <t>Change (2011-2021) (km yr)</t>
  </si>
  <si>
    <t xml:space="preserve">Change (1986-1997) (km yr) </t>
  </si>
  <si>
    <t>Perimeter (m) 1986</t>
  </si>
  <si>
    <t>Change (1965-1986) (km yr)</t>
  </si>
  <si>
    <t>Perimeter (m) 1979</t>
  </si>
  <si>
    <t>Perimeter (m) 1965</t>
  </si>
  <si>
    <t>Perimeter (m) 2021</t>
  </si>
  <si>
    <r>
      <t xml:space="preserve">Error </t>
    </r>
    <r>
      <rPr>
        <b/>
        <sz val="10"/>
        <color theme="1"/>
        <rFont val="Times New Roman"/>
        <family val="1"/>
      </rPr>
      <t>± (km</t>
    </r>
    <r>
      <rPr>
        <b/>
        <vertAlign val="super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)</t>
    </r>
    <r>
      <rPr>
        <b/>
        <sz val="10"/>
        <color theme="1"/>
        <rFont val="Calibri"/>
        <family val="2"/>
        <scheme val="minor"/>
      </rPr>
      <t xml:space="preserve"> 2021</t>
    </r>
  </si>
  <si>
    <r>
      <t>Error ±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 2011</t>
    </r>
  </si>
  <si>
    <r>
      <t>Error ±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 1997</t>
    </r>
  </si>
  <si>
    <r>
      <t>Error ±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 1986</t>
    </r>
  </si>
  <si>
    <r>
      <t>Error ±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 1979</t>
    </r>
  </si>
  <si>
    <r>
      <t>Error ±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 1965</t>
    </r>
  </si>
  <si>
    <r>
      <t>Change (1965 - 2021)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</si>
  <si>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 xml:space="preserve">Surge classification </t>
  </si>
  <si>
    <t>non surge-type</t>
  </si>
  <si>
    <t>surge-type</t>
  </si>
  <si>
    <t>probable surge-type</t>
  </si>
  <si>
    <t>possible surge-type</t>
  </si>
  <si>
    <t>Total surge criteria (weighted)</t>
  </si>
  <si>
    <t>G095676E79551N</t>
  </si>
  <si>
    <t>G096905E80087N</t>
  </si>
  <si>
    <t>G101926E78521N</t>
  </si>
  <si>
    <t>G104568E78763N</t>
  </si>
  <si>
    <t>G103267E78408N</t>
  </si>
  <si>
    <t>G104711E78724N</t>
  </si>
  <si>
    <t>G104473E78697N</t>
  </si>
  <si>
    <t>G099572E79559N</t>
  </si>
  <si>
    <t>G104996E78793N</t>
  </si>
  <si>
    <t>G104919E78807N</t>
  </si>
  <si>
    <t>G105117E78749N</t>
  </si>
  <si>
    <r>
      <t>Change 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</si>
</sst>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2" borderId="0" xfId="0" applyFont="1" applyFill="1"/>
    <xf numFmtId="0" fontId="2" fillId="7" borderId="0" xfId="0" applyFont="1" applyFill="1"/>
    <xf numFmtId="1" fontId="2" fillId="7" borderId="0" xfId="0" applyNumberFormat="1" applyFont="1" applyFill="1"/>
    <xf numFmtId="2" fontId="2" fillId="7" borderId="0" xfId="0" applyNumberFormat="1" applyFont="1" applyFill="1" applyAlignment="1">
      <alignment wrapText="1"/>
    </xf>
    <xf numFmtId="1" fontId="1" fillId="4" borderId="0" xfId="0" applyNumberFormat="1" applyFont="1" applyFill="1"/>
    <xf numFmtId="2" fontId="1" fillId="8" borderId="0" xfId="0" applyNumberFormat="1" applyFont="1" applyFill="1"/>
    <xf numFmtId="0" fontId="1" fillId="8" borderId="0" xfId="0" applyFont="1" applyFill="1"/>
    <xf numFmtId="1" fontId="1" fillId="4" borderId="0" xfId="0" applyNumberFormat="1" applyFont="1" applyFill="1" applyAlignment="1">
      <alignment wrapText="1"/>
    </xf>
    <xf numFmtId="0" fontId="1" fillId="7" borderId="0" xfId="0" applyFont="1" applyFill="1"/>
    <xf numFmtId="2" fontId="1" fillId="11" borderId="0" xfId="0" applyNumberFormat="1" applyFont="1" applyFill="1"/>
    <xf numFmtId="1" fontId="2" fillId="7" borderId="0" xfId="0" applyNumberFormat="1" applyFont="1" applyFill="1" applyAlignment="1">
      <alignment wrapText="1"/>
    </xf>
    <xf numFmtId="0" fontId="1" fillId="10" borderId="0" xfId="0" applyFont="1" applyFill="1"/>
    <xf numFmtId="0" fontId="2" fillId="10" borderId="0" xfId="0" applyFont="1" applyFill="1"/>
    <xf numFmtId="0" fontId="2" fillId="10" borderId="0" xfId="0" applyFont="1" applyFill="1" applyAlignment="1">
      <alignment horizontal="center"/>
    </xf>
    <xf numFmtId="2" fontId="1" fillId="11" borderId="2" xfId="0" applyNumberFormat="1" applyFont="1" applyFill="1" applyBorder="1"/>
    <xf numFmtId="2" fontId="1" fillId="11" borderId="3" xfId="0" applyNumberFormat="1" applyFont="1" applyFill="1" applyBorder="1"/>
    <xf numFmtId="2" fontId="1" fillId="11" borderId="5" xfId="0" applyNumberFormat="1" applyFont="1" applyFill="1" applyBorder="1"/>
    <xf numFmtId="2" fontId="1" fillId="11" borderId="7" xfId="0" applyNumberFormat="1" applyFont="1" applyFill="1" applyBorder="1"/>
    <xf numFmtId="2" fontId="1" fillId="11" borderId="8" xfId="0" applyNumberFormat="1" applyFont="1" applyFill="1" applyBorder="1"/>
    <xf numFmtId="2" fontId="1" fillId="11" borderId="1" xfId="0" applyNumberFormat="1" applyFont="1" applyFill="1" applyBorder="1"/>
    <xf numFmtId="2" fontId="1" fillId="11" borderId="4" xfId="0" applyNumberFormat="1" applyFont="1" applyFill="1" applyBorder="1"/>
    <xf numFmtId="2" fontId="1" fillId="11" borderId="6" xfId="0" applyNumberFormat="1" applyFont="1" applyFill="1" applyBorder="1"/>
    <xf numFmtId="2" fontId="1" fillId="11" borderId="2" xfId="0" applyNumberFormat="1" applyFont="1" applyFill="1" applyBorder="1" applyAlignment="1">
      <alignment vertical="center"/>
    </xf>
    <xf numFmtId="2" fontId="1" fillId="11" borderId="3" xfId="0" applyNumberFormat="1" applyFont="1" applyFill="1" applyBorder="1" applyAlignment="1">
      <alignment vertical="center"/>
    </xf>
    <xf numFmtId="2" fontId="1" fillId="11" borderId="0" xfId="0" applyNumberFormat="1" applyFont="1" applyFill="1" applyAlignment="1">
      <alignment vertical="center"/>
    </xf>
    <xf numFmtId="2" fontId="1" fillId="11" borderId="5" xfId="0" applyNumberFormat="1" applyFont="1" applyFill="1" applyBorder="1" applyAlignment="1">
      <alignment vertical="center"/>
    </xf>
    <xf numFmtId="2" fontId="1" fillId="11" borderId="7" xfId="0" applyNumberFormat="1" applyFont="1" applyFill="1" applyBorder="1" applyAlignment="1">
      <alignment vertical="center"/>
    </xf>
    <xf numFmtId="2" fontId="1" fillId="11" borderId="8" xfId="0" applyNumberFormat="1" applyFont="1" applyFill="1" applyBorder="1" applyAlignment="1">
      <alignment vertical="center"/>
    </xf>
    <xf numFmtId="2" fontId="1" fillId="8" borderId="1" xfId="0" applyNumberFormat="1" applyFont="1" applyFill="1" applyBorder="1"/>
    <xf numFmtId="2" fontId="1" fillId="8" borderId="4" xfId="0" applyNumberFormat="1" applyFont="1" applyFill="1" applyBorder="1"/>
    <xf numFmtId="2" fontId="1" fillId="8" borderId="2" xfId="0" applyNumberFormat="1" applyFont="1" applyFill="1" applyBorder="1"/>
    <xf numFmtId="2" fontId="1" fillId="8" borderId="3" xfId="0" applyNumberFormat="1" applyFont="1" applyFill="1" applyBorder="1"/>
    <xf numFmtId="2" fontId="1" fillId="8" borderId="5" xfId="0" applyNumberFormat="1" applyFont="1" applyFill="1" applyBorder="1"/>
    <xf numFmtId="2" fontId="1" fillId="11" borderId="9" xfId="0" applyNumberFormat="1" applyFont="1" applyFill="1" applyBorder="1"/>
    <xf numFmtId="2" fontId="1" fillId="11" borderId="10" xfId="0" applyNumberFormat="1" applyFont="1" applyFill="1" applyBorder="1"/>
    <xf numFmtId="2" fontId="1" fillId="11" borderId="11" xfId="0" applyNumberFormat="1" applyFont="1" applyFill="1" applyBorder="1" applyAlignment="1">
      <alignment horizontal="right"/>
    </xf>
    <xf numFmtId="2" fontId="1" fillId="8" borderId="7" xfId="0" applyNumberFormat="1" applyFont="1" applyFill="1" applyBorder="1" applyAlignment="1">
      <alignment horizontal="right"/>
    </xf>
    <xf numFmtId="2" fontId="1" fillId="8" borderId="6" xfId="0" applyNumberFormat="1" applyFont="1" applyFill="1" applyBorder="1" applyAlignment="1">
      <alignment horizontal="right"/>
    </xf>
    <xf numFmtId="2" fontId="1" fillId="8" borderId="8" xfId="0" applyNumberFormat="1" applyFont="1" applyFill="1" applyBorder="1" applyAlignment="1">
      <alignment horizontal="right"/>
    </xf>
    <xf numFmtId="2" fontId="1" fillId="11" borderId="1" xfId="0" applyNumberFormat="1" applyFont="1" applyFill="1" applyBorder="1" applyAlignment="1">
      <alignment vertical="center"/>
    </xf>
    <xf numFmtId="2" fontId="1" fillId="11" borderId="4" xfId="0" applyNumberFormat="1" applyFont="1" applyFill="1" applyBorder="1" applyAlignment="1">
      <alignment vertical="center"/>
    </xf>
    <xf numFmtId="2" fontId="0" fillId="11" borderId="0" xfId="0" applyNumberFormat="1" applyFill="1" applyAlignment="1">
      <alignment vertical="center"/>
    </xf>
    <xf numFmtId="2" fontId="1" fillId="11" borderId="6" xfId="0" applyNumberFormat="1" applyFont="1" applyFill="1" applyBorder="1" applyAlignment="1">
      <alignment vertical="center"/>
    </xf>
    <xf numFmtId="2" fontId="0" fillId="11" borderId="7" xfId="0" applyNumberFormat="1" applyFill="1" applyBorder="1" applyAlignment="1">
      <alignment vertical="center"/>
    </xf>
    <xf numFmtId="0" fontId="2" fillId="0" borderId="0" xfId="0" applyFont="1"/>
    <xf numFmtId="2" fontId="0" fillId="11" borderId="2" xfId="0" applyNumberFormat="1" applyFill="1" applyBorder="1"/>
    <xf numFmtId="0" fontId="1" fillId="4" borderId="0" xfId="0" applyFont="1" applyFill="1"/>
    <xf numFmtId="0" fontId="2" fillId="7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right"/>
    </xf>
    <xf numFmtId="164" fontId="0" fillId="3" borderId="0" xfId="0" applyNumberFormat="1" applyFill="1"/>
    <xf numFmtId="164" fontId="1" fillId="3" borderId="0" xfId="0" applyNumberFormat="1" applyFont="1" applyFill="1"/>
    <xf numFmtId="164" fontId="1" fillId="2" borderId="0" xfId="0" applyNumberFormat="1" applyFont="1" applyFill="1"/>
    <xf numFmtId="164" fontId="0" fillId="3" borderId="0" xfId="0" applyNumberFormat="1" applyFill="1" applyAlignment="1">
      <alignment horizontal="right"/>
    </xf>
    <xf numFmtId="164" fontId="1" fillId="8" borderId="0" xfId="0" applyNumberFormat="1" applyFont="1" applyFill="1"/>
    <xf numFmtId="164" fontId="1" fillId="2" borderId="0" xfId="0" applyNumberFormat="1" applyFont="1" applyFill="1" applyAlignment="1">
      <alignment horizontal="right"/>
    </xf>
    <xf numFmtId="164" fontId="1" fillId="11" borderId="0" xfId="0" applyNumberFormat="1" applyFont="1" applyFill="1" applyAlignment="1">
      <alignment horizontal="right"/>
    </xf>
    <xf numFmtId="164" fontId="1" fillId="6" borderId="0" xfId="0" applyNumberFormat="1" applyFont="1" applyFill="1"/>
    <xf numFmtId="164" fontId="1" fillId="5" borderId="0" xfId="0" applyNumberFormat="1" applyFont="1" applyFill="1" applyAlignment="1">
      <alignment horizontal="right"/>
    </xf>
    <xf numFmtId="164" fontId="1" fillId="8" borderId="0" xfId="0" applyNumberFormat="1" applyFont="1" applyFill="1" applyAlignment="1">
      <alignment horizontal="center"/>
    </xf>
    <xf numFmtId="164" fontId="1" fillId="5" borderId="0" xfId="0" applyNumberFormat="1" applyFont="1" applyFill="1"/>
    <xf numFmtId="164" fontId="1" fillId="8" borderId="0" xfId="0" applyNumberFormat="1" applyFont="1" applyFill="1" applyAlignment="1">
      <alignment horizontal="right"/>
    </xf>
    <xf numFmtId="164" fontId="6" fillId="8" borderId="0" xfId="0" applyNumberFormat="1" applyFont="1" applyFill="1"/>
    <xf numFmtId="164" fontId="0" fillId="8" borderId="0" xfId="0" applyNumberFormat="1" applyFill="1"/>
    <xf numFmtId="164" fontId="1" fillId="9" borderId="0" xfId="0" applyNumberFormat="1" applyFont="1" applyFill="1"/>
    <xf numFmtId="0" fontId="7" fillId="0" borderId="0" xfId="0" applyFont="1" applyFill="1" applyAlignment="1">
      <alignment horizontal="center"/>
    </xf>
    <xf numFmtId="164" fontId="1" fillId="11" borderId="9" xfId="0" applyNumberFormat="1" applyFont="1" applyFill="1" applyBorder="1"/>
    <xf numFmtId="164" fontId="1" fillId="11" borderId="10" xfId="0" applyNumberFormat="1" applyFont="1" applyFill="1" applyBorder="1"/>
    <xf numFmtId="164" fontId="1" fillId="11" borderId="11" xfId="0" applyNumberFormat="1" applyFont="1" applyFill="1" applyBorder="1"/>
    <xf numFmtId="2" fontId="1" fillId="11" borderId="11" xfId="0" applyNumberFormat="1" applyFont="1" applyFill="1" applyBorder="1"/>
  </cellXfs>
  <cellStyles count="1">
    <cellStyle name="Normal" xfId="0" builtinId="0"/>
  </cellStyles>
  <dxfs count="37">
    <dxf>
      <font>
        <strike val="0"/>
        <outline val="0"/>
        <shadow val="0"/>
        <u val="none"/>
        <sz val="10"/>
        <color theme="1"/>
      </font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sz val="10"/>
        <color theme="1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sz val="10"/>
        <color theme="1"/>
      </font>
    </dxf>
    <dxf>
      <font>
        <strike val="0"/>
        <outline val="0"/>
        <shadow val="0"/>
        <u val="none"/>
        <sz val="10"/>
        <color theme="1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0F8803-F097-4707-ADC8-417337B208CF}" name="Table4" displayName="Table4" ref="A6:AI196" totalsRowShown="0" headerRowDxfId="36" dataDxfId="35">
  <autoFilter ref="A6:AI196" xr:uid="{6D0F8803-F097-4707-ADC8-417337B208CF}"/>
  <tableColumns count="35">
    <tableColumn id="1" xr3:uid="{FAA3A1AD-E736-48B5-8C2E-9CE6D2E9FED7}" name="ID" dataDxfId="34"/>
    <tableColumn id="2" xr3:uid="{B7AAE68D-F376-4999-94BF-F55892EE49E0}" name="GLIMs glacier ID" dataDxfId="33"/>
    <tableColumn id="3" xr3:uid="{D5758E1E-3D7A-4CD1-9746-85604FB26173}" name="2021 area (km2)" dataDxfId="32"/>
    <tableColumn id="4" xr3:uid="{8456635F-77D2-4AC5-8D6E-0294C1E742B8}" name="Perimeter (m) 2021" dataDxfId="31"/>
    <tableColumn id="5" xr3:uid="{80712710-7122-4D73-AAC2-075B355D4409}" name="Error ± (km2) 2021" dataDxfId="30">
      <calculatedColumnFormula>(D7*10)/1000000</calculatedColumnFormula>
    </tableColumn>
    <tableColumn id="6" xr3:uid="{C3D7DE20-CCBC-4AC1-80A6-644D398B33EE}" name="Change 2011 - 2021" dataDxfId="29">
      <calculatedColumnFormula>C7-H7</calculatedColumnFormula>
    </tableColumn>
    <tableColumn id="7" xr3:uid="{D8906928-EED9-4558-944F-521AC4EFE433}" name="Change (2011-2021) (km yr)" dataDxfId="28">
      <calculatedColumnFormula>F7/10</calculatedColumnFormula>
    </tableColumn>
    <tableColumn id="8" xr3:uid="{0616C4E2-2F13-484C-B7EB-B932D84E7751}" name="2011 area (km2)" dataDxfId="27"/>
    <tableColumn id="9" xr3:uid="{AAAE2C46-B1A8-4700-943D-C3F0E6AB5F0B}" name="Perimeter (m) 2011" dataDxfId="26"/>
    <tableColumn id="10" xr3:uid="{D3B52FEF-A0D2-4767-9BF8-3D33A285AE25}" name="Error ± (km2) 2011" dataDxfId="25">
      <calculatedColumnFormula>(I7*15)/1000000</calculatedColumnFormula>
    </tableColumn>
    <tableColumn id="11" xr3:uid="{94A8489F-BE4C-45E2-B801-8E560C19357F}" name="Change 1997 - 2011" dataDxfId="24">
      <calculatedColumnFormula>H7-M7</calculatedColumnFormula>
    </tableColumn>
    <tableColumn id="12" xr3:uid="{69804B65-F8E4-4B29-8F64-320B452F4ADC}" name="Change (1997-2011) (km yr)" dataDxfId="23">
      <calculatedColumnFormula>K7/14</calculatedColumnFormula>
    </tableColumn>
    <tableColumn id="13" xr3:uid="{AECB55BB-2A77-43CD-B996-3F57ADEB8D3C}" name="1997 area (km2)" dataDxfId="22"/>
    <tableColumn id="14" xr3:uid="{64892EDF-8CB0-4092-B5C5-60727E8D705E}" name="Perimeter (m) 1997" dataDxfId="21"/>
    <tableColumn id="15" xr3:uid="{A4A7AC3A-5088-4AC7-A9D1-884077D5C83C}" name="Error ± (km2) 1997" dataDxfId="20">
      <calculatedColumnFormula>(N7*30)/1000000</calculatedColumnFormula>
    </tableColumn>
    <tableColumn id="16" xr3:uid="{6634360C-B10D-4CBE-B01E-C2F48BF665DD}" name="Change 1986 - 1997" dataDxfId="19">
      <calculatedColumnFormula>M7-R7</calculatedColumnFormula>
    </tableColumn>
    <tableColumn id="17" xr3:uid="{ACA3FC40-6B34-4D06-ABEE-F42D1BBE23D9}" name="Change (1986-1997) (km yr) " dataDxfId="18">
      <calculatedColumnFormula>P7/11</calculatedColumnFormula>
    </tableColumn>
    <tableColumn id="18" xr3:uid="{91C80FE2-E214-402F-80B0-8183E6061781}" name="1986 area (km2)" dataDxfId="17"/>
    <tableColumn id="19" xr3:uid="{D5300926-2121-42BE-8490-12912E496D6B}" name="Perimeter (m) 1986" dataDxfId="16"/>
    <tableColumn id="20" xr3:uid="{8EBC2ADE-BF97-4E67-B9E9-423455D0024E}" name="Error ± (km2) 1986" dataDxfId="15">
      <calculatedColumnFormula>(S7*30)/1000000</calculatedColumnFormula>
    </tableColumn>
    <tableColumn id="21" xr3:uid="{462C389B-6C19-4ACE-84F2-93CE2D1A838E}" name="Change 1965/79 - 1986" dataDxfId="14"/>
    <tableColumn id="22" xr3:uid="{9B24381B-849A-45C7-81F3-4A712615515B}" name="Change (1965-1986) (km yr)" dataDxfId="13">
      <calculatedColumnFormula>U7/21</calculatedColumnFormula>
    </tableColumn>
    <tableColumn id="23" xr3:uid="{3F82800C-4172-4863-B53B-81D6ACEF3AB0}" name="1979 area (km2)" dataDxfId="12"/>
    <tableColumn id="24" xr3:uid="{61291DDA-83E0-4E2C-BB6A-79193DCC3014}" name="Perimeter (m) 1979" dataDxfId="11"/>
    <tableColumn id="25" xr3:uid="{5117799A-8540-4271-91E4-649C1C32F563}" name="Error ± (km2) 1979" dataDxfId="10"/>
    <tableColumn id="26" xr3:uid="{224B15D0-83EE-4A04-9192-F39E5FABD1EC}" name="1965 area (km2)" dataDxfId="9"/>
    <tableColumn id="27" xr3:uid="{96CF9781-95DE-4549-975F-4FF32403B2DC}" name="Perimeter (m) 1965" dataDxfId="8"/>
    <tableColumn id="28" xr3:uid="{DDFA6C0B-81B3-435A-BD66-4B5C0E3E351D}" name="Error ± (km2) 1965" dataDxfId="7">
      <calculatedColumnFormula>(AA7*5)/1000000</calculatedColumnFormula>
    </tableColumn>
    <tableColumn id="29" xr3:uid="{279A9BE8-15F8-43D0-B8FB-34838787E546}" name="Percentage decrease 1965/79 to 2021" dataDxfId="6">
      <calculatedColumnFormula>(Z7-C7)/Z7*100</calculatedColumnFormula>
    </tableColumn>
    <tableColumn id="32" xr3:uid="{5AC1EA16-F044-4713-B301-F26FB5EA8DE2}" name="Change (1965 - 2021) (km2)" dataDxfId="5">
      <calculatedColumnFormula>Table4[[#This Row],[2021 area (km2)]]-Table4[[#This Row],[1965 area (km2)]]</calculatedColumnFormula>
    </tableColumn>
    <tableColumn id="33" xr3:uid="{DD9E7EA2-CF9E-4E3F-AA07-7262C4A0B32F}" name="Change (km/yr)" dataDxfId="4">
      <calculatedColumnFormula>AD7/56</calculatedColumnFormula>
    </tableColumn>
    <tableColumn id="30" xr3:uid="{F2C4AFF2-7995-447D-9228-8B36B3456468}" name="Terminus" dataDxfId="3"/>
    <tableColumn id="31" xr3:uid="{CD1881B3-EC15-4263-A93B-D26A786F8FAC}" name="Glacier name" dataDxfId="2"/>
    <tableColumn id="34" xr3:uid="{11C3FE11-8929-4CC9-8AA9-523C0F0791CD}" name="Surge classification " dataDxfId="1"/>
    <tableColumn id="35" xr3:uid="{8690A8C1-696A-47FE-8B85-0CD46FC5B963}" name="Total surge criteria (weighted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B7D67-D0D3-43A9-9B57-1B01DF743EDE}">
  <dimension ref="A1:AI204"/>
  <sheetViews>
    <sheetView tabSelected="1" topLeftCell="V186" zoomScale="85" zoomScaleNormal="85" workbookViewId="0">
      <selection activeCell="AG201" sqref="AG201"/>
    </sheetView>
  </sheetViews>
  <sheetFormatPr defaultRowHeight="14.5" x14ac:dyDescent="0.35"/>
  <cols>
    <col min="1" max="1" width="4.7265625" style="1" customWidth="1"/>
    <col min="2" max="2" width="36.1796875" style="1" customWidth="1"/>
    <col min="3" max="3" width="13.26953125" style="1" customWidth="1"/>
    <col min="4" max="4" width="14.54296875" style="1" customWidth="1"/>
    <col min="5" max="5" width="13.54296875" style="1" customWidth="1"/>
    <col min="6" max="6" width="16.81640625" style="1" customWidth="1"/>
    <col min="7" max="7" width="14.453125" style="1" customWidth="1"/>
    <col min="8" max="8" width="13.453125" style="1" customWidth="1"/>
    <col min="9" max="9" width="15.1796875" style="1" customWidth="1"/>
    <col min="10" max="10" width="9.54296875" style="1" bestFit="1" customWidth="1"/>
    <col min="11" max="11" width="18.1796875" style="1" customWidth="1"/>
    <col min="12" max="12" width="16.1796875" style="1" customWidth="1"/>
    <col min="13" max="13" width="10.54296875" style="1" bestFit="1" customWidth="1"/>
    <col min="14" max="14" width="14.7265625" style="1" customWidth="1"/>
    <col min="15" max="15" width="9.54296875" style="1" bestFit="1" customWidth="1"/>
    <col min="16" max="16" width="18.453125" style="1" customWidth="1"/>
    <col min="17" max="17" width="15.453125" customWidth="1"/>
    <col min="18" max="18" width="8.81640625" bestFit="1" customWidth="1"/>
    <col min="19" max="19" width="12.453125" customWidth="1"/>
    <col min="20" max="20" width="9.54296875" bestFit="1" customWidth="1"/>
    <col min="21" max="21" width="21.54296875" customWidth="1"/>
    <col min="22" max="22" width="13.7265625" customWidth="1"/>
    <col min="23" max="23" width="8.81640625" bestFit="1" customWidth="1"/>
    <col min="24" max="24" width="12.1796875" customWidth="1"/>
    <col min="25" max="25" width="14.453125" customWidth="1"/>
    <col min="26" max="26" width="21.7265625" customWidth="1"/>
    <col min="27" max="27" width="15.1796875" customWidth="1"/>
    <col min="28" max="28" width="11.81640625" customWidth="1"/>
    <col min="29" max="29" width="31" customWidth="1"/>
    <col min="30" max="31" width="19.81640625" customWidth="1"/>
    <col min="32" max="32" width="14.81640625" customWidth="1"/>
    <col min="33" max="33" width="51.1796875" customWidth="1"/>
    <col min="34" max="34" width="18.7265625" customWidth="1"/>
    <col min="35" max="35" width="15.7265625" customWidth="1"/>
  </cols>
  <sheetData>
    <row r="1" spans="1:35" x14ac:dyDescent="0.35">
      <c r="B1" s="49" t="s">
        <v>210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5" x14ac:dyDescent="0.35">
      <c r="B2" s="3"/>
      <c r="C2" s="13" t="s">
        <v>211</v>
      </c>
      <c r="D2" s="13"/>
      <c r="E2" s="13"/>
      <c r="F2" s="13"/>
      <c r="G2" s="1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5" x14ac:dyDescent="0.35">
      <c r="B3" s="4"/>
      <c r="C3" s="13" t="s">
        <v>212</v>
      </c>
      <c r="D3" s="13"/>
      <c r="E3" s="13"/>
      <c r="F3" s="13"/>
      <c r="G3" s="1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5" x14ac:dyDescent="0.35">
      <c r="B4" s="5"/>
      <c r="C4" s="13" t="s">
        <v>213</v>
      </c>
      <c r="D4" s="13"/>
      <c r="E4" s="13"/>
      <c r="F4" s="13"/>
      <c r="G4" s="1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5" ht="11.5" customHeight="1" x14ac:dyDescent="0.35">
      <c r="B5" s="11"/>
      <c r="C5" s="13" t="s">
        <v>229</v>
      </c>
      <c r="D5" s="13"/>
      <c r="E5" s="13"/>
      <c r="F5" s="13"/>
      <c r="G5" s="1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5" ht="61" customHeight="1" x14ac:dyDescent="0.35">
      <c r="A6" s="6" t="s">
        <v>0</v>
      </c>
      <c r="B6" s="7" t="s">
        <v>228</v>
      </c>
      <c r="C6" s="8" t="s">
        <v>222</v>
      </c>
      <c r="D6" s="8" t="s">
        <v>253</v>
      </c>
      <c r="E6" s="8" t="s">
        <v>254</v>
      </c>
      <c r="F6" s="8" t="s">
        <v>214</v>
      </c>
      <c r="G6" s="8" t="s">
        <v>247</v>
      </c>
      <c r="H6" s="8" t="s">
        <v>223</v>
      </c>
      <c r="I6" s="8" t="s">
        <v>244</v>
      </c>
      <c r="J6" s="8" t="s">
        <v>255</v>
      </c>
      <c r="K6" s="8" t="s">
        <v>215</v>
      </c>
      <c r="L6" s="8" t="s">
        <v>246</v>
      </c>
      <c r="M6" s="8" t="s">
        <v>224</v>
      </c>
      <c r="N6" s="8" t="s">
        <v>245</v>
      </c>
      <c r="O6" s="8" t="s">
        <v>256</v>
      </c>
      <c r="P6" s="8" t="s">
        <v>216</v>
      </c>
      <c r="Q6" s="8" t="s">
        <v>248</v>
      </c>
      <c r="R6" s="8" t="s">
        <v>225</v>
      </c>
      <c r="S6" s="8" t="s">
        <v>249</v>
      </c>
      <c r="T6" s="8" t="s">
        <v>257</v>
      </c>
      <c r="U6" s="8" t="s">
        <v>217</v>
      </c>
      <c r="V6" s="8" t="s">
        <v>250</v>
      </c>
      <c r="W6" s="8" t="s">
        <v>226</v>
      </c>
      <c r="X6" s="8" t="s">
        <v>251</v>
      </c>
      <c r="Y6" s="8" t="s">
        <v>258</v>
      </c>
      <c r="Z6" s="8" t="s">
        <v>227</v>
      </c>
      <c r="AA6" s="8" t="s">
        <v>252</v>
      </c>
      <c r="AB6" s="8" t="s">
        <v>259</v>
      </c>
      <c r="AC6" s="8" t="s">
        <v>218</v>
      </c>
      <c r="AD6" s="8" t="s">
        <v>260</v>
      </c>
      <c r="AE6" s="8" t="s">
        <v>233</v>
      </c>
      <c r="AF6" s="8" t="s">
        <v>1</v>
      </c>
      <c r="AG6" s="6" t="s">
        <v>219</v>
      </c>
      <c r="AH6" s="6" t="s">
        <v>261</v>
      </c>
      <c r="AI6" s="52" t="s">
        <v>266</v>
      </c>
    </row>
    <row r="7" spans="1:35" x14ac:dyDescent="0.35">
      <c r="A7" s="2">
        <v>1</v>
      </c>
      <c r="B7" s="9" t="s">
        <v>2</v>
      </c>
      <c r="C7" s="54">
        <v>120.6278537</v>
      </c>
      <c r="D7" s="54">
        <v>66307.359375</v>
      </c>
      <c r="E7" s="55">
        <f>(D7*10)/1000000</f>
        <v>0.66307359374999997</v>
      </c>
      <c r="F7" s="56">
        <f t="shared" ref="F7:F70" si="0">C7-H7</f>
        <v>-2.4707531880000033</v>
      </c>
      <c r="G7" s="55">
        <f>F7/10</f>
        <v>-0.24707531880000033</v>
      </c>
      <c r="H7" s="54">
        <v>123.09860688800001</v>
      </c>
      <c r="I7" s="54">
        <v>66951.203125</v>
      </c>
      <c r="J7" s="55">
        <f>(I7*15)/1000000</f>
        <v>1.004268046875</v>
      </c>
      <c r="K7" s="56">
        <f>H7-M7</f>
        <v>-2.3995712400000002</v>
      </c>
      <c r="L7" s="55">
        <f>K7/14</f>
        <v>-0.17139794571428574</v>
      </c>
      <c r="M7" s="54">
        <v>125.49817812800001</v>
      </c>
      <c r="N7" s="57">
        <v>66821</v>
      </c>
      <c r="O7" s="55">
        <f>(N7*30)/1000000</f>
        <v>2.0046300000000001</v>
      </c>
      <c r="P7" s="56">
        <f>M7-R7</f>
        <v>-3.1453867569989882</v>
      </c>
      <c r="Q7" s="55">
        <f>P7/11</f>
        <v>-0.28594425063627166</v>
      </c>
      <c r="R7" s="55">
        <v>128.64356488499899</v>
      </c>
      <c r="S7" s="55">
        <v>69129.3984375</v>
      </c>
      <c r="T7" s="55">
        <f t="shared" ref="T7:T70" si="1">(S7*30)/1000000</f>
        <v>2.0738819531249999</v>
      </c>
      <c r="U7" s="56">
        <f>R7-Z7</f>
        <v>-2.7262891150010091</v>
      </c>
      <c r="V7" s="55">
        <f>U7/21</f>
        <v>-0.12982329119052424</v>
      </c>
      <c r="W7" s="58"/>
      <c r="X7" s="58"/>
      <c r="Y7" s="58"/>
      <c r="Z7" s="53">
        <v>131.369854</v>
      </c>
      <c r="AA7" s="55">
        <v>69816</v>
      </c>
      <c r="AB7" s="53">
        <f>(AA7*5)/1000000</f>
        <v>0.34908</v>
      </c>
      <c r="AC7" s="59">
        <f>(Z7-C7)/Z7*100</f>
        <v>8.176914240918622</v>
      </c>
      <c r="AD7" s="60">
        <f>Table4[[#This Row],[2021 area (km2)]]-Table4[[#This Row],[1965 area (km2)]]</f>
        <v>-10.742000300000001</v>
      </c>
      <c r="AE7" s="60">
        <f t="shared" ref="AE7:AE38" si="2">AD7/56</f>
        <v>-0.19182143392857146</v>
      </c>
      <c r="AF7" s="9" t="s">
        <v>3</v>
      </c>
      <c r="AG7" s="2" t="s">
        <v>4</v>
      </c>
      <c r="AH7" s="51" t="s">
        <v>265</v>
      </c>
      <c r="AI7" s="2">
        <v>6</v>
      </c>
    </row>
    <row r="8" spans="1:35" x14ac:dyDescent="0.35">
      <c r="A8" s="2">
        <v>2</v>
      </c>
      <c r="B8" s="9" t="s">
        <v>5</v>
      </c>
      <c r="C8" s="54">
        <v>275.43313239999998</v>
      </c>
      <c r="D8" s="54">
        <v>71691.9765625</v>
      </c>
      <c r="E8" s="55">
        <f>(D8*10)/1000000</f>
        <v>0.71691976562500004</v>
      </c>
      <c r="F8" s="61">
        <f>C8-H8</f>
        <v>1.0852571609999586</v>
      </c>
      <c r="G8" s="55">
        <f t="shared" ref="G8:G71" si="3">F8/10</f>
        <v>0.10852571609999587</v>
      </c>
      <c r="H8" s="54">
        <v>274.34787523900002</v>
      </c>
      <c r="I8" s="54">
        <v>71773.3984375</v>
      </c>
      <c r="J8" s="55">
        <f t="shared" ref="J8:J71" si="4">(I8*15)/1000000</f>
        <v>1.0766009765625</v>
      </c>
      <c r="K8" s="56">
        <f t="shared" ref="K8:K71" si="5">H8-M8</f>
        <v>-0.32930584899895621</v>
      </c>
      <c r="L8" s="55">
        <f t="shared" ref="L8:L71" si="6">K8/14</f>
        <v>-2.3521846357068301E-2</v>
      </c>
      <c r="M8" s="54">
        <v>274.67718108799897</v>
      </c>
      <c r="N8" s="57">
        <v>71488.1015625</v>
      </c>
      <c r="O8" s="55">
        <f t="shared" ref="O8:O71" si="7">(N8*30)/1000000</f>
        <v>2.1446430468750002</v>
      </c>
      <c r="P8" s="56">
        <f t="shared" ref="P8:P71" si="8">M8-R8</f>
        <v>-0.83465995700004214</v>
      </c>
      <c r="Q8" s="55">
        <f t="shared" ref="Q8:Q71" si="9">P8/11</f>
        <v>-7.5878177909094735E-2</v>
      </c>
      <c r="R8" s="55">
        <v>275.51184104499902</v>
      </c>
      <c r="S8" s="55">
        <v>71612.796875</v>
      </c>
      <c r="T8" s="55">
        <f t="shared" si="1"/>
        <v>2.1483839062499999</v>
      </c>
      <c r="U8" s="61">
        <f>R8-W8</f>
        <v>1.1639658059989983</v>
      </c>
      <c r="V8" s="55">
        <f t="shared" ref="V8:V71" si="10">U8/21</f>
        <v>5.5426943142809444E-2</v>
      </c>
      <c r="W8" s="55">
        <v>274.34787523900002</v>
      </c>
      <c r="X8" s="55">
        <v>72627.203125</v>
      </c>
      <c r="Y8" s="55">
        <f>(X8*7)/1000000</f>
        <v>0.50839042187500005</v>
      </c>
      <c r="Z8" s="53">
        <v>276.952699</v>
      </c>
      <c r="AA8" s="55">
        <v>72021</v>
      </c>
      <c r="AB8" s="53">
        <f t="shared" ref="AB8:AB71" si="11">(AA8*5)/1000000</f>
        <v>0.36010500000000001</v>
      </c>
      <c r="AC8" s="59">
        <f t="shared" ref="AC8:AC22" si="12">(Z8-C8)/Z8*100</f>
        <v>0.54867369247050335</v>
      </c>
      <c r="AD8" s="60">
        <f>Table4[[#This Row],[2021 area (km2)]]-Table4[[#This Row],[1979 area (km2)]]</f>
        <v>1.0852571609999586</v>
      </c>
      <c r="AE8" s="60">
        <f>AD8/42</f>
        <v>2.5839456214284729E-2</v>
      </c>
      <c r="AF8" s="9" t="s">
        <v>3</v>
      </c>
      <c r="AG8" s="2" t="s">
        <v>6</v>
      </c>
      <c r="AH8" s="51" t="s">
        <v>265</v>
      </c>
      <c r="AI8" s="2">
        <v>6</v>
      </c>
    </row>
    <row r="9" spans="1:35" x14ac:dyDescent="0.35">
      <c r="A9" s="2">
        <v>3</v>
      </c>
      <c r="B9" s="9" t="s">
        <v>7</v>
      </c>
      <c r="C9" s="54">
        <v>11.71223565</v>
      </c>
      <c r="D9" s="54">
        <v>16304.421875</v>
      </c>
      <c r="E9" s="55">
        <f t="shared" ref="E9:E72" si="13">(D9*10)/1000000</f>
        <v>0.16304421875</v>
      </c>
      <c r="F9" s="56">
        <f t="shared" si="0"/>
        <v>-0.32125687779999978</v>
      </c>
      <c r="G9" s="55">
        <f t="shared" si="3"/>
        <v>-3.2125687779999981E-2</v>
      </c>
      <c r="H9" s="54">
        <v>12.0334925278</v>
      </c>
      <c r="I9" s="54">
        <v>16799.4003906</v>
      </c>
      <c r="J9" s="55">
        <f>(I9*15)/1000000</f>
        <v>0.25199100585899997</v>
      </c>
      <c r="K9" s="56">
        <f t="shared" si="5"/>
        <v>-0.35261447409989977</v>
      </c>
      <c r="L9" s="55">
        <f t="shared" si="6"/>
        <v>-2.5186748149992839E-2</v>
      </c>
      <c r="M9" s="54">
        <v>12.3861070018999</v>
      </c>
      <c r="N9" s="57">
        <v>17328.3007812</v>
      </c>
      <c r="O9" s="55">
        <f t="shared" si="7"/>
        <v>0.51984902343600004</v>
      </c>
      <c r="P9" s="56">
        <f t="shared" si="8"/>
        <v>-0.18084310250010027</v>
      </c>
      <c r="Q9" s="55">
        <f t="shared" si="9"/>
        <v>-1.6440282045463661E-2</v>
      </c>
      <c r="R9" s="55">
        <v>12.5669501044</v>
      </c>
      <c r="S9" s="55">
        <v>17473.8007812</v>
      </c>
      <c r="T9" s="55">
        <f>(S9*30)/1000000</f>
        <v>0.52421402343599999</v>
      </c>
      <c r="U9" s="56">
        <f t="shared" ref="U9:U22" si="14">R9-Z9</f>
        <v>-0.2715338955999993</v>
      </c>
      <c r="V9" s="55">
        <f t="shared" si="10"/>
        <v>-1.2930185504761871E-2</v>
      </c>
      <c r="W9" s="58"/>
      <c r="X9" s="58"/>
      <c r="Y9" s="58"/>
      <c r="Z9" s="53">
        <v>12.838483999999999</v>
      </c>
      <c r="AA9" s="55">
        <v>17712.9003906</v>
      </c>
      <c r="AB9" s="53">
        <f t="shared" si="11"/>
        <v>8.8564501953000002E-2</v>
      </c>
      <c r="AC9" s="59">
        <f t="shared" si="12"/>
        <v>8.7724403442026269</v>
      </c>
      <c r="AD9" s="60">
        <f>Table4[[#This Row],[2021 area (km2)]]-Table4[[#This Row],[1965 area (km2)]]</f>
        <v>-1.1262483499999991</v>
      </c>
      <c r="AE9" s="60">
        <f t="shared" si="2"/>
        <v>-2.0111577678571413E-2</v>
      </c>
      <c r="AF9" s="9" t="s">
        <v>8</v>
      </c>
      <c r="AG9" s="2" t="s">
        <v>9</v>
      </c>
      <c r="AH9" s="51" t="s">
        <v>262</v>
      </c>
      <c r="AI9" s="2">
        <v>0</v>
      </c>
    </row>
    <row r="10" spans="1:35" x14ac:dyDescent="0.35">
      <c r="A10" s="2">
        <v>4</v>
      </c>
      <c r="B10" s="9" t="s">
        <v>10</v>
      </c>
      <c r="C10" s="54">
        <v>2.3030299219999999</v>
      </c>
      <c r="D10" s="54">
        <v>8251.4033202999999</v>
      </c>
      <c r="E10" s="55">
        <f>(D10*10)/1000000</f>
        <v>8.2514033202999992E-2</v>
      </c>
      <c r="F10" s="56">
        <f t="shared" si="0"/>
        <v>-5.5864325449999974E-2</v>
      </c>
      <c r="G10" s="55">
        <f t="shared" si="3"/>
        <v>-5.5864325449999971E-3</v>
      </c>
      <c r="H10" s="54">
        <v>2.3588942474499999</v>
      </c>
      <c r="I10" s="54">
        <v>8392.7695311999996</v>
      </c>
      <c r="J10" s="55">
        <f>(I10*15)/1000000</f>
        <v>0.12589154296799998</v>
      </c>
      <c r="K10" s="56">
        <f t="shared" si="5"/>
        <v>-0.17954699159000009</v>
      </c>
      <c r="L10" s="55">
        <f t="shared" si="6"/>
        <v>-1.2824785113571435E-2</v>
      </c>
      <c r="M10" s="54">
        <v>2.53844123904</v>
      </c>
      <c r="N10" s="57">
        <v>8678.6796875</v>
      </c>
      <c r="O10" s="55">
        <f t="shared" si="7"/>
        <v>0.26036039062499999</v>
      </c>
      <c r="P10" s="56">
        <f t="shared" si="8"/>
        <v>-7.3934106619999884E-2</v>
      </c>
      <c r="Q10" s="55">
        <f t="shared" si="9"/>
        <v>-6.7212824199999891E-3</v>
      </c>
      <c r="R10" s="55">
        <v>2.6123753456599998</v>
      </c>
      <c r="S10" s="55">
        <v>8801.1503905999998</v>
      </c>
      <c r="T10" s="55">
        <f t="shared" si="1"/>
        <v>0.26403451171800002</v>
      </c>
      <c r="U10" s="56">
        <f t="shared" si="14"/>
        <v>-0.49437065433999994</v>
      </c>
      <c r="V10" s="55">
        <f t="shared" si="10"/>
        <v>-2.3541459730476187E-2</v>
      </c>
      <c r="W10" s="58"/>
      <c r="X10" s="58"/>
      <c r="Y10" s="58"/>
      <c r="Z10" s="53">
        <v>3.1067459999999998</v>
      </c>
      <c r="AA10" s="55">
        <v>15076.5</v>
      </c>
      <c r="AB10" s="53">
        <f t="shared" si="11"/>
        <v>7.5382500000000005E-2</v>
      </c>
      <c r="AC10" s="59">
        <f t="shared" si="12"/>
        <v>25.870028576523474</v>
      </c>
      <c r="AD10" s="60">
        <f>Table4[[#This Row],[2021 area (km2)]]-Table4[[#This Row],[1965 area (km2)]]</f>
        <v>-0.80371607799999989</v>
      </c>
      <c r="AE10" s="60">
        <f t="shared" si="2"/>
        <v>-1.435207282142857E-2</v>
      </c>
      <c r="AF10" s="9" t="s">
        <v>8</v>
      </c>
      <c r="AG10" s="2" t="s">
        <v>11</v>
      </c>
      <c r="AH10" s="51" t="s">
        <v>262</v>
      </c>
      <c r="AI10" s="2">
        <v>0</v>
      </c>
    </row>
    <row r="11" spans="1:35" x14ac:dyDescent="0.35">
      <c r="A11" s="2">
        <v>5</v>
      </c>
      <c r="B11" s="9" t="s">
        <v>12</v>
      </c>
      <c r="C11" s="54">
        <v>57.562216800000002</v>
      </c>
      <c r="D11" s="54">
        <v>40852.7304688</v>
      </c>
      <c r="E11" s="55">
        <f>(D11*10)/1000000</f>
        <v>0.40852730468800003</v>
      </c>
      <c r="F11" s="56">
        <f t="shared" si="0"/>
        <v>-0.67058702619989674</v>
      </c>
      <c r="G11" s="55">
        <f t="shared" si="3"/>
        <v>-6.7058702619989669E-2</v>
      </c>
      <c r="H11" s="54">
        <v>58.232803826199898</v>
      </c>
      <c r="I11" s="54">
        <v>40785.6992188</v>
      </c>
      <c r="J11" s="55">
        <f t="shared" si="4"/>
        <v>0.61178548828199997</v>
      </c>
      <c r="K11" s="56">
        <f t="shared" si="5"/>
        <v>-2.0978635423999989</v>
      </c>
      <c r="L11" s="55">
        <f t="shared" si="6"/>
        <v>-0.14984739588571422</v>
      </c>
      <c r="M11" s="54">
        <v>60.330667368599897</v>
      </c>
      <c r="N11" s="57">
        <v>39810.8984375</v>
      </c>
      <c r="O11" s="55">
        <f t="shared" si="7"/>
        <v>1.194326953125</v>
      </c>
      <c r="P11" s="56">
        <f>M11-R11</f>
        <v>-0.34789232140010284</v>
      </c>
      <c r="Q11" s="55">
        <f t="shared" si="9"/>
        <v>-3.1626574672736621E-2</v>
      </c>
      <c r="R11" s="55">
        <v>60.67855969</v>
      </c>
      <c r="S11" s="55">
        <v>41587.1015625</v>
      </c>
      <c r="T11" s="55">
        <f t="shared" si="1"/>
        <v>1.247613046875</v>
      </c>
      <c r="U11" s="56">
        <f t="shared" si="14"/>
        <v>-3.1740083099999978</v>
      </c>
      <c r="V11" s="55">
        <f t="shared" si="10"/>
        <v>-0.15114325285714275</v>
      </c>
      <c r="W11" s="58"/>
      <c r="X11" s="58"/>
      <c r="Y11" s="58"/>
      <c r="Z11" s="53">
        <v>63.852567999999998</v>
      </c>
      <c r="AA11" s="55">
        <v>44946.3007812</v>
      </c>
      <c r="AB11" s="53">
        <f t="shared" si="11"/>
        <v>0.224731503906</v>
      </c>
      <c r="AC11" s="59">
        <f t="shared" si="12"/>
        <v>9.8513676067029863</v>
      </c>
      <c r="AD11" s="60">
        <f>Table4[[#This Row],[2021 area (km2)]]-Table4[[#This Row],[1965 area (km2)]]</f>
        <v>-6.2903511999999964</v>
      </c>
      <c r="AE11" s="60">
        <f t="shared" si="2"/>
        <v>-0.11232769999999993</v>
      </c>
      <c r="AF11" s="9" t="s">
        <v>8</v>
      </c>
      <c r="AG11" s="2" t="s">
        <v>13</v>
      </c>
      <c r="AH11" s="51" t="s">
        <v>262</v>
      </c>
      <c r="AI11" s="2">
        <v>0</v>
      </c>
    </row>
    <row r="12" spans="1:35" x14ac:dyDescent="0.35">
      <c r="A12" s="2">
        <v>6</v>
      </c>
      <c r="B12" s="9" t="s">
        <v>14</v>
      </c>
      <c r="C12" s="54">
        <v>0.29304670500000002</v>
      </c>
      <c r="D12" s="54">
        <v>3579.4670409999999</v>
      </c>
      <c r="E12" s="55">
        <f t="shared" si="13"/>
        <v>3.579467041E-2</v>
      </c>
      <c r="F12" s="56">
        <f t="shared" si="0"/>
        <v>-0.19195396801999998</v>
      </c>
      <c r="G12" s="55">
        <f t="shared" si="3"/>
        <v>-1.9195396801999998E-2</v>
      </c>
      <c r="H12" s="54">
        <v>0.48500067301999999</v>
      </c>
      <c r="I12" s="54">
        <v>4354.3999022999997</v>
      </c>
      <c r="J12" s="55">
        <f t="shared" si="4"/>
        <v>6.53159985345E-2</v>
      </c>
      <c r="K12" s="56">
        <f t="shared" si="5"/>
        <v>0</v>
      </c>
      <c r="L12" s="55">
        <f t="shared" si="6"/>
        <v>0</v>
      </c>
      <c r="M12" s="54">
        <v>0.48500067301999999</v>
      </c>
      <c r="N12" s="57">
        <v>4354.3999022999997</v>
      </c>
      <c r="O12" s="55">
        <f t="shared" si="7"/>
        <v>0.130631997069</v>
      </c>
      <c r="P12" s="56">
        <f t="shared" ref="P12" si="15">M12-R12</f>
        <v>-2.9166691676000001E-2</v>
      </c>
      <c r="Q12" s="55">
        <f t="shared" si="9"/>
        <v>-2.651517425090909E-3</v>
      </c>
      <c r="R12" s="55">
        <v>0.514167364696</v>
      </c>
      <c r="S12" s="55">
        <v>4309.0898438000004</v>
      </c>
      <c r="T12" s="55">
        <f t="shared" si="1"/>
        <v>0.12927269531400001</v>
      </c>
      <c r="U12" s="56">
        <f t="shared" si="14"/>
        <v>-3.920463530399998E-2</v>
      </c>
      <c r="V12" s="55">
        <f t="shared" si="10"/>
        <v>-1.8668873954285705E-3</v>
      </c>
      <c r="W12" s="58"/>
      <c r="X12" s="58"/>
      <c r="Y12" s="58"/>
      <c r="Z12" s="53">
        <v>0.55337199999999998</v>
      </c>
      <c r="AA12" s="55">
        <v>3954.6899414</v>
      </c>
      <c r="AB12" s="53">
        <f t="shared" si="11"/>
        <v>1.9773449706999999E-2</v>
      </c>
      <c r="AC12" s="59">
        <f t="shared" si="12"/>
        <v>47.043452686438776</v>
      </c>
      <c r="AD12" s="60">
        <f>Table4[[#This Row],[2021 area (km2)]]-Table4[[#This Row],[1965 area (km2)]]</f>
        <v>-0.26032529499999996</v>
      </c>
      <c r="AE12" s="60">
        <f t="shared" si="2"/>
        <v>-4.6486659821428564E-3</v>
      </c>
      <c r="AF12" s="9" t="s">
        <v>8</v>
      </c>
      <c r="AG12" s="2" t="s">
        <v>15</v>
      </c>
      <c r="AH12" s="51" t="s">
        <v>262</v>
      </c>
      <c r="AI12" s="2">
        <v>0</v>
      </c>
    </row>
    <row r="13" spans="1:35" x14ac:dyDescent="0.35">
      <c r="A13" s="2">
        <v>7</v>
      </c>
      <c r="B13" s="9" t="s">
        <v>16</v>
      </c>
      <c r="C13" s="54">
        <v>18.39077035</v>
      </c>
      <c r="D13" s="54">
        <v>21273.4257812</v>
      </c>
      <c r="E13" s="55">
        <f t="shared" si="13"/>
        <v>0.212734257812</v>
      </c>
      <c r="F13" s="56">
        <f t="shared" si="0"/>
        <v>-0.2677481298999993</v>
      </c>
      <c r="G13" s="55">
        <f t="shared" si="3"/>
        <v>-2.6774812989999931E-2</v>
      </c>
      <c r="H13" s="54">
        <v>18.6585184799</v>
      </c>
      <c r="I13" s="54">
        <v>21656.8007812</v>
      </c>
      <c r="J13" s="55">
        <f t="shared" si="4"/>
        <v>0.32485201171799999</v>
      </c>
      <c r="K13" s="56">
        <f t="shared" si="5"/>
        <v>-0.57960347279989932</v>
      </c>
      <c r="L13" s="55">
        <f t="shared" si="6"/>
        <v>-4.1400248057135665E-2</v>
      </c>
      <c r="M13" s="54">
        <v>19.238121952699899</v>
      </c>
      <c r="N13" s="57">
        <v>22028.9003906</v>
      </c>
      <c r="O13" s="55">
        <f t="shared" si="7"/>
        <v>0.660867011718</v>
      </c>
      <c r="P13" s="61">
        <f t="shared" si="8"/>
        <v>8.3310566998981983E-3</v>
      </c>
      <c r="Q13" s="55">
        <f t="shared" si="9"/>
        <v>7.573687908998362E-4</v>
      </c>
      <c r="R13" s="55">
        <v>19.229790896000001</v>
      </c>
      <c r="S13" s="55">
        <v>22073</v>
      </c>
      <c r="T13" s="55">
        <f t="shared" si="1"/>
        <v>0.66218999999999995</v>
      </c>
      <c r="U13" s="56">
        <f t="shared" si="14"/>
        <v>-0.14934110399999767</v>
      </c>
      <c r="V13" s="55">
        <f t="shared" si="10"/>
        <v>-7.111481142857032E-3</v>
      </c>
      <c r="W13" s="58"/>
      <c r="X13" s="58"/>
      <c r="Y13" s="58"/>
      <c r="Z13" s="53">
        <v>19.379131999999998</v>
      </c>
      <c r="AA13" s="55">
        <v>21884.8007812</v>
      </c>
      <c r="AB13" s="53">
        <f t="shared" si="11"/>
        <v>0.109424003906</v>
      </c>
      <c r="AC13" s="59">
        <f t="shared" si="12"/>
        <v>5.1001337418001915</v>
      </c>
      <c r="AD13" s="60">
        <f>Table4[[#This Row],[2021 area (km2)]]-Table4[[#This Row],[1965 area (km2)]]</f>
        <v>-0.98836164999999809</v>
      </c>
      <c r="AE13" s="60">
        <f t="shared" si="2"/>
        <v>-1.7649315178571396E-2</v>
      </c>
      <c r="AF13" s="9" t="s">
        <v>3</v>
      </c>
      <c r="AG13" s="2" t="s">
        <v>17</v>
      </c>
      <c r="AH13" s="51" t="s">
        <v>262</v>
      </c>
      <c r="AI13" s="2">
        <v>1</v>
      </c>
    </row>
    <row r="14" spans="1:35" x14ac:dyDescent="0.35">
      <c r="A14" s="2">
        <v>8</v>
      </c>
      <c r="B14" s="9" t="s">
        <v>18</v>
      </c>
      <c r="C14" s="54">
        <v>72.756159969999999</v>
      </c>
      <c r="D14" s="54">
        <v>40940</v>
      </c>
      <c r="E14" s="55">
        <f t="shared" si="13"/>
        <v>0.40939999999999999</v>
      </c>
      <c r="F14" s="56">
        <f t="shared" si="0"/>
        <v>-0.60764410209989705</v>
      </c>
      <c r="G14" s="55">
        <f t="shared" si="3"/>
        <v>-6.0764410209989704E-2</v>
      </c>
      <c r="H14" s="54">
        <v>73.363804072099896</v>
      </c>
      <c r="I14" s="54">
        <v>40134.1015625</v>
      </c>
      <c r="J14" s="55">
        <f t="shared" si="4"/>
        <v>0.60201152343749997</v>
      </c>
      <c r="K14" s="56">
        <f t="shared" si="5"/>
        <v>-1.4979199109001087</v>
      </c>
      <c r="L14" s="55">
        <f t="shared" si="6"/>
        <v>-0.10699427935000776</v>
      </c>
      <c r="M14" s="54">
        <v>74.861723983000005</v>
      </c>
      <c r="N14" s="57">
        <v>39620.1015625</v>
      </c>
      <c r="O14" s="55">
        <f t="shared" si="7"/>
        <v>1.188603046875</v>
      </c>
      <c r="P14" s="61">
        <f t="shared" si="8"/>
        <v>6.9168569300003924E-2</v>
      </c>
      <c r="Q14" s="55">
        <f t="shared" si="9"/>
        <v>6.2880517545458115E-3</v>
      </c>
      <c r="R14" s="55">
        <v>74.792555413700001</v>
      </c>
      <c r="S14" s="55">
        <v>39507.3007812</v>
      </c>
      <c r="T14" s="55">
        <f t="shared" si="1"/>
        <v>1.1852190234360001</v>
      </c>
      <c r="U14" s="61">
        <f t="shared" si="14"/>
        <v>0.18259041369999807</v>
      </c>
      <c r="V14" s="55">
        <f t="shared" si="10"/>
        <v>8.6947816047618122E-3</v>
      </c>
      <c r="W14" s="58"/>
      <c r="X14" s="58"/>
      <c r="Y14" s="58"/>
      <c r="Z14" s="53">
        <v>74.609965000000003</v>
      </c>
      <c r="AA14" s="55">
        <v>38881.1015625</v>
      </c>
      <c r="AB14" s="53">
        <f t="shared" si="11"/>
        <v>0.19440550781249999</v>
      </c>
      <c r="AC14" s="59">
        <f t="shared" si="12"/>
        <v>2.4846614389914321</v>
      </c>
      <c r="AD14" s="60">
        <f>Table4[[#This Row],[2021 area (km2)]]-Table4[[#This Row],[1965 area (km2)]]</f>
        <v>-1.8538050300000037</v>
      </c>
      <c r="AE14" s="60">
        <f t="shared" si="2"/>
        <v>-3.3103661250000069E-2</v>
      </c>
      <c r="AF14" s="9" t="s">
        <v>8</v>
      </c>
      <c r="AG14" s="2" t="s">
        <v>19</v>
      </c>
      <c r="AH14" s="51" t="s">
        <v>262</v>
      </c>
      <c r="AI14" s="2">
        <v>0</v>
      </c>
    </row>
    <row r="15" spans="1:35" x14ac:dyDescent="0.35">
      <c r="A15" s="2">
        <v>9</v>
      </c>
      <c r="B15" s="9" t="s">
        <v>20</v>
      </c>
      <c r="C15" s="54">
        <v>1.660001592</v>
      </c>
      <c r="D15" s="54">
        <v>9331.71875</v>
      </c>
      <c r="E15" s="55">
        <f t="shared" si="13"/>
        <v>9.3317187499999996E-2</v>
      </c>
      <c r="F15" s="56">
        <f t="shared" si="0"/>
        <v>-0.27359477185000003</v>
      </c>
      <c r="G15" s="55">
        <f t="shared" si="3"/>
        <v>-2.7359477185000002E-2</v>
      </c>
      <c r="H15" s="54">
        <v>1.93359636385</v>
      </c>
      <c r="I15" s="54">
        <v>9559.6601561999996</v>
      </c>
      <c r="J15" s="55">
        <f t="shared" si="4"/>
        <v>0.14339490234300001</v>
      </c>
      <c r="K15" s="56">
        <f t="shared" si="5"/>
        <v>0</v>
      </c>
      <c r="L15" s="55">
        <f t="shared" si="6"/>
        <v>0</v>
      </c>
      <c r="M15" s="54">
        <v>1.93359636385</v>
      </c>
      <c r="N15" s="57">
        <v>9559.6601561999996</v>
      </c>
      <c r="O15" s="55">
        <f t="shared" si="7"/>
        <v>0.28678980468600002</v>
      </c>
      <c r="P15" s="56">
        <f t="shared" si="8"/>
        <v>-0.19130249620000006</v>
      </c>
      <c r="Q15" s="55">
        <f t="shared" si="9"/>
        <v>-1.7391136018181822E-2</v>
      </c>
      <c r="R15" s="55">
        <v>2.1248988600500001</v>
      </c>
      <c r="S15" s="55">
        <v>9607.2402344000002</v>
      </c>
      <c r="T15" s="55">
        <f t="shared" si="1"/>
        <v>0.28821720703199999</v>
      </c>
      <c r="U15" s="56">
        <f t="shared" si="14"/>
        <v>-0.61466313994999977</v>
      </c>
      <c r="V15" s="55">
        <f t="shared" si="10"/>
        <v>-2.9269673330952369E-2</v>
      </c>
      <c r="W15" s="58"/>
      <c r="X15" s="58"/>
      <c r="Y15" s="58"/>
      <c r="Z15" s="53">
        <v>2.7395619999999998</v>
      </c>
      <c r="AA15" s="55">
        <v>8373.4404297000001</v>
      </c>
      <c r="AB15" s="53">
        <f t="shared" si="11"/>
        <v>4.1867202148500003E-2</v>
      </c>
      <c r="AC15" s="59">
        <f t="shared" si="12"/>
        <v>39.406314148028038</v>
      </c>
      <c r="AD15" s="60">
        <f>Table4[[#This Row],[2021 area (km2)]]-Table4[[#This Row],[1965 area (km2)]]</f>
        <v>-1.0795604079999999</v>
      </c>
      <c r="AE15" s="60">
        <f t="shared" si="2"/>
        <v>-1.9277864428571427E-2</v>
      </c>
      <c r="AF15" s="9" t="s">
        <v>8</v>
      </c>
      <c r="AG15" s="2" t="s">
        <v>21</v>
      </c>
      <c r="AH15" s="51" t="s">
        <v>262</v>
      </c>
      <c r="AI15" s="2">
        <v>0</v>
      </c>
    </row>
    <row r="16" spans="1:35" x14ac:dyDescent="0.35">
      <c r="A16" s="2">
        <v>10</v>
      </c>
      <c r="B16" s="9" t="s">
        <v>22</v>
      </c>
      <c r="C16" s="54">
        <v>2.6656702339999998</v>
      </c>
      <c r="D16" s="54">
        <v>12206.0009766</v>
      </c>
      <c r="E16" s="55">
        <f t="shared" si="13"/>
        <v>0.122060009766</v>
      </c>
      <c r="F16" s="56">
        <f t="shared" si="0"/>
        <v>-3.2432173540000164E-2</v>
      </c>
      <c r="G16" s="55">
        <f t="shared" si="3"/>
        <v>-3.2432173540000164E-3</v>
      </c>
      <c r="H16" s="54">
        <v>2.69810240754</v>
      </c>
      <c r="I16" s="54">
        <v>12853.9003906</v>
      </c>
      <c r="J16" s="55">
        <f t="shared" si="4"/>
        <v>0.192808505859</v>
      </c>
      <c r="K16" s="56">
        <f t="shared" si="5"/>
        <v>-0.93140120319000008</v>
      </c>
      <c r="L16" s="55">
        <f t="shared" si="6"/>
        <v>-6.6528657370714298E-2</v>
      </c>
      <c r="M16" s="54">
        <v>3.6295036107300001</v>
      </c>
      <c r="N16" s="57">
        <v>14940.2998047</v>
      </c>
      <c r="O16" s="55">
        <f t="shared" si="7"/>
        <v>0.44820899414099996</v>
      </c>
      <c r="P16" s="56">
        <f t="shared" si="8"/>
        <v>-0.41744447685999964</v>
      </c>
      <c r="Q16" s="55">
        <f t="shared" si="9"/>
        <v>-3.79494978963636E-2</v>
      </c>
      <c r="R16" s="55">
        <v>4.0469480875899997</v>
      </c>
      <c r="S16" s="55">
        <v>16501.4003906</v>
      </c>
      <c r="T16" s="55">
        <f t="shared" si="1"/>
        <v>0.495042011718</v>
      </c>
      <c r="U16" s="56">
        <f t="shared" si="14"/>
        <v>-0.52766191241000016</v>
      </c>
      <c r="V16" s="55">
        <f t="shared" si="10"/>
        <v>-2.512675773380953E-2</v>
      </c>
      <c r="W16" s="58"/>
      <c r="X16" s="58"/>
      <c r="Y16" s="58"/>
      <c r="Z16" s="53">
        <v>4.5746099999999998</v>
      </c>
      <c r="AA16" s="55">
        <v>14483.7998047</v>
      </c>
      <c r="AB16" s="53">
        <f t="shared" si="11"/>
        <v>7.2418999023500005E-2</v>
      </c>
      <c r="AC16" s="59">
        <f t="shared" si="12"/>
        <v>41.729016593764278</v>
      </c>
      <c r="AD16" s="60">
        <f>Table4[[#This Row],[2021 area (km2)]]-Table4[[#This Row],[1965 area (km2)]]</f>
        <v>-1.908939766</v>
      </c>
      <c r="AE16" s="60">
        <f t="shared" si="2"/>
        <v>-3.4088210107142858E-2</v>
      </c>
      <c r="AF16" s="9" t="s">
        <v>8</v>
      </c>
      <c r="AG16" s="2" t="s">
        <v>13</v>
      </c>
      <c r="AH16" s="51" t="s">
        <v>262</v>
      </c>
      <c r="AI16" s="2">
        <v>0</v>
      </c>
    </row>
    <row r="17" spans="1:35" x14ac:dyDescent="0.35">
      <c r="A17" s="2">
        <v>11</v>
      </c>
      <c r="B17" s="9" t="s">
        <v>23</v>
      </c>
      <c r="C17" s="54">
        <v>19.483477969999999</v>
      </c>
      <c r="D17" s="54">
        <v>31376.4453125</v>
      </c>
      <c r="E17" s="55">
        <f t="shared" si="13"/>
        <v>0.31376445312500001</v>
      </c>
      <c r="F17" s="56">
        <f t="shared" si="0"/>
        <v>-0.25475903279989964</v>
      </c>
      <c r="G17" s="55">
        <f t="shared" si="3"/>
        <v>-2.5475903279989963E-2</v>
      </c>
      <c r="H17" s="54">
        <v>19.738237002799899</v>
      </c>
      <c r="I17" s="54">
        <v>31833.5</v>
      </c>
      <c r="J17" s="55">
        <f t="shared" si="4"/>
        <v>0.4775025</v>
      </c>
      <c r="K17" s="56">
        <f t="shared" si="5"/>
        <v>-1.913396333800101</v>
      </c>
      <c r="L17" s="55">
        <f t="shared" si="6"/>
        <v>-0.1366711667000072</v>
      </c>
      <c r="M17" s="54">
        <v>21.6516333366</v>
      </c>
      <c r="N17" s="57">
        <v>37519.3007812</v>
      </c>
      <c r="O17" s="55">
        <f t="shared" si="7"/>
        <v>1.1255790234360001</v>
      </c>
      <c r="P17" s="56">
        <f t="shared" si="8"/>
        <v>-0.16419602639989961</v>
      </c>
      <c r="Q17" s="55">
        <f t="shared" si="9"/>
        <v>-1.4926911490899964E-2</v>
      </c>
      <c r="R17" s="55">
        <v>21.815829362999899</v>
      </c>
      <c r="S17" s="55">
        <v>37281.8984375</v>
      </c>
      <c r="T17" s="55">
        <f t="shared" si="1"/>
        <v>1.1184569531249999</v>
      </c>
      <c r="U17" s="56">
        <f t="shared" si="14"/>
        <v>-1.3709266370000996</v>
      </c>
      <c r="V17" s="55">
        <f t="shared" si="10"/>
        <v>-6.5282220809528557E-2</v>
      </c>
      <c r="W17" s="58"/>
      <c r="X17" s="58"/>
      <c r="Y17" s="58"/>
      <c r="Z17" s="53">
        <v>23.186755999999999</v>
      </c>
      <c r="AA17" s="55">
        <v>32659.1992188</v>
      </c>
      <c r="AB17" s="53">
        <f t="shared" si="11"/>
        <v>0.163295996094</v>
      </c>
      <c r="AC17" s="59">
        <f t="shared" si="12"/>
        <v>15.971522838296137</v>
      </c>
      <c r="AD17" s="60">
        <f>Table4[[#This Row],[2021 area (km2)]]-Table4[[#This Row],[1965 area (km2)]]</f>
        <v>-3.7032780299999999</v>
      </c>
      <c r="AE17" s="60">
        <f t="shared" si="2"/>
        <v>-6.6129964821428563E-2</v>
      </c>
      <c r="AF17" s="9" t="s">
        <v>8</v>
      </c>
      <c r="AG17" s="2" t="s">
        <v>13</v>
      </c>
      <c r="AH17" s="51" t="s">
        <v>262</v>
      </c>
      <c r="AI17" s="2">
        <v>0</v>
      </c>
    </row>
    <row r="18" spans="1:35" x14ac:dyDescent="0.35">
      <c r="A18" s="2">
        <v>12</v>
      </c>
      <c r="B18" s="9" t="s">
        <v>24</v>
      </c>
      <c r="C18" s="54">
        <v>131.3081627</v>
      </c>
      <c r="D18" s="54">
        <v>50244.4023438</v>
      </c>
      <c r="E18" s="55">
        <f t="shared" si="13"/>
        <v>0.50244402343799999</v>
      </c>
      <c r="F18" s="56">
        <f t="shared" si="0"/>
        <v>-0.97780617800000869</v>
      </c>
      <c r="G18" s="55">
        <f t="shared" si="3"/>
        <v>-9.7780617800000871E-2</v>
      </c>
      <c r="H18" s="54">
        <v>132.28596887800001</v>
      </c>
      <c r="I18" s="54">
        <v>50014.3984375</v>
      </c>
      <c r="J18" s="55">
        <f t="shared" si="4"/>
        <v>0.75021597656250005</v>
      </c>
      <c r="K18" s="56">
        <f t="shared" si="5"/>
        <v>-1.1009576920000086</v>
      </c>
      <c r="L18" s="55">
        <f t="shared" si="6"/>
        <v>-7.8639835142857759E-2</v>
      </c>
      <c r="M18" s="54">
        <v>133.38692657000001</v>
      </c>
      <c r="N18" s="57">
        <v>49916.3984375</v>
      </c>
      <c r="O18" s="55">
        <f t="shared" si="7"/>
        <v>1.4974919531249999</v>
      </c>
      <c r="P18" s="56">
        <f t="shared" si="8"/>
        <v>-0.77622061599998915</v>
      </c>
      <c r="Q18" s="55">
        <f t="shared" si="9"/>
        <v>-7.0565510545453555E-2</v>
      </c>
      <c r="R18" s="55">
        <v>134.163147186</v>
      </c>
      <c r="S18" s="55">
        <v>50126.8007812</v>
      </c>
      <c r="T18" s="55">
        <f t="shared" si="1"/>
        <v>1.5038040234360002</v>
      </c>
      <c r="U18" s="56">
        <f t="shared" si="14"/>
        <v>-1.1491168139999957</v>
      </c>
      <c r="V18" s="55">
        <f t="shared" si="10"/>
        <v>-5.4719848285714079E-2</v>
      </c>
      <c r="W18" s="58"/>
      <c r="X18" s="58"/>
      <c r="Y18" s="58"/>
      <c r="Z18" s="53">
        <v>135.312264</v>
      </c>
      <c r="AA18" s="55">
        <v>50763.3007812</v>
      </c>
      <c r="AB18" s="53">
        <f t="shared" si="11"/>
        <v>0.25381650390600002</v>
      </c>
      <c r="AC18" s="59">
        <f t="shared" si="12"/>
        <v>2.9591562373089864</v>
      </c>
      <c r="AD18" s="60">
        <f>Table4[[#This Row],[2021 area (km2)]]-Table4[[#This Row],[1965 area (km2)]]</f>
        <v>-4.0041013000000021</v>
      </c>
      <c r="AE18" s="60">
        <f t="shared" si="2"/>
        <v>-7.150180892857147E-2</v>
      </c>
      <c r="AF18" s="9" t="s">
        <v>3</v>
      </c>
      <c r="AG18" s="2" t="s">
        <v>17</v>
      </c>
      <c r="AH18" s="51" t="s">
        <v>262</v>
      </c>
      <c r="AI18" s="2">
        <v>2</v>
      </c>
    </row>
    <row r="19" spans="1:35" x14ac:dyDescent="0.35">
      <c r="A19" s="2">
        <v>13</v>
      </c>
      <c r="B19" s="9" t="s">
        <v>25</v>
      </c>
      <c r="C19" s="54">
        <v>56.442799270000002</v>
      </c>
      <c r="D19" s="54">
        <v>44845.03125</v>
      </c>
      <c r="E19" s="55">
        <f t="shared" si="13"/>
        <v>0.4484503125</v>
      </c>
      <c r="F19" s="56">
        <f t="shared" si="0"/>
        <v>-0.83600528999989621</v>
      </c>
      <c r="G19" s="55">
        <f t="shared" si="3"/>
        <v>-8.3600528999989626E-2</v>
      </c>
      <c r="H19" s="54">
        <v>57.278804559999898</v>
      </c>
      <c r="I19" s="54">
        <v>45943</v>
      </c>
      <c r="J19" s="55">
        <f t="shared" si="4"/>
        <v>0.68914500000000001</v>
      </c>
      <c r="K19" s="56">
        <f t="shared" si="5"/>
        <v>-0.24586627740010414</v>
      </c>
      <c r="L19" s="55">
        <f t="shared" si="6"/>
        <v>-1.7561876957150297E-2</v>
      </c>
      <c r="M19" s="54">
        <v>57.524670837400002</v>
      </c>
      <c r="N19" s="57">
        <v>46039.6992188</v>
      </c>
      <c r="O19" s="55">
        <f t="shared" si="7"/>
        <v>1.3811909765639998</v>
      </c>
      <c r="P19" s="56">
        <f t="shared" si="8"/>
        <v>-0.98991724309989593</v>
      </c>
      <c r="Q19" s="55">
        <f t="shared" si="9"/>
        <v>-8.9992476645445088E-2</v>
      </c>
      <c r="R19" s="55">
        <v>58.514588080499898</v>
      </c>
      <c r="S19" s="55">
        <v>50184</v>
      </c>
      <c r="T19" s="55">
        <f t="shared" si="1"/>
        <v>1.50552</v>
      </c>
      <c r="U19" s="56">
        <f t="shared" si="14"/>
        <v>-1.6034169195000985</v>
      </c>
      <c r="V19" s="55">
        <f t="shared" si="10"/>
        <v>-7.6353186642861837E-2</v>
      </c>
      <c r="W19" s="58"/>
      <c r="X19" s="58"/>
      <c r="Y19" s="58"/>
      <c r="Z19" s="53">
        <v>60.118004999999997</v>
      </c>
      <c r="AA19" s="55">
        <v>56909</v>
      </c>
      <c r="AB19" s="53">
        <f t="shared" si="11"/>
        <v>0.28454499999999999</v>
      </c>
      <c r="AC19" s="59">
        <f t="shared" si="12"/>
        <v>6.1133195121827395</v>
      </c>
      <c r="AD19" s="60">
        <f>Table4[[#This Row],[2021 area (km2)]]-Table4[[#This Row],[1965 area (km2)]]</f>
        <v>-3.6752057299999947</v>
      </c>
      <c r="AE19" s="60">
        <f t="shared" si="2"/>
        <v>-6.5628673749999908E-2</v>
      </c>
      <c r="AF19" s="9" t="s">
        <v>8</v>
      </c>
      <c r="AG19" s="2" t="s">
        <v>13</v>
      </c>
      <c r="AH19" s="51" t="s">
        <v>262</v>
      </c>
      <c r="AI19" s="2">
        <v>0</v>
      </c>
    </row>
    <row r="20" spans="1:35" x14ac:dyDescent="0.35">
      <c r="A20" s="2">
        <v>14</v>
      </c>
      <c r="B20" s="9" t="s">
        <v>26</v>
      </c>
      <c r="C20" s="54">
        <v>255.09927579999999</v>
      </c>
      <c r="D20" s="54">
        <v>78899.4453125</v>
      </c>
      <c r="E20" s="55">
        <f t="shared" si="13"/>
        <v>0.78899445312500005</v>
      </c>
      <c r="F20" s="56">
        <f t="shared" si="0"/>
        <v>-0.40809434800002009</v>
      </c>
      <c r="G20" s="55">
        <f t="shared" si="3"/>
        <v>-4.0809434800002008E-2</v>
      </c>
      <c r="H20" s="54">
        <v>255.50737014800001</v>
      </c>
      <c r="I20" s="54">
        <v>78983.1015625</v>
      </c>
      <c r="J20" s="55">
        <f t="shared" si="4"/>
        <v>1.1847465234375001</v>
      </c>
      <c r="K20" s="61">
        <f t="shared" si="5"/>
        <v>1.2699120001002484E-2</v>
      </c>
      <c r="L20" s="55">
        <f t="shared" si="6"/>
        <v>9.0708000007160602E-4</v>
      </c>
      <c r="M20" s="54">
        <v>255.494671027999</v>
      </c>
      <c r="N20" s="57">
        <v>79205.203125</v>
      </c>
      <c r="O20" s="55">
        <f t="shared" si="7"/>
        <v>2.3761560937500001</v>
      </c>
      <c r="P20" s="61">
        <f t="shared" si="8"/>
        <v>2.0738101000006282E-2</v>
      </c>
      <c r="Q20" s="55">
        <f t="shared" si="9"/>
        <v>1.8852819090914802E-3</v>
      </c>
      <c r="R20" s="55">
        <v>255.473932926999</v>
      </c>
      <c r="S20" s="55">
        <v>79298</v>
      </c>
      <c r="T20" s="55">
        <f t="shared" si="1"/>
        <v>2.3789400000000001</v>
      </c>
      <c r="U20" s="61">
        <f t="shared" si="14"/>
        <v>0.54455292699898905</v>
      </c>
      <c r="V20" s="55">
        <f t="shared" si="10"/>
        <v>2.5931091761856623E-2</v>
      </c>
      <c r="W20" s="58"/>
      <c r="X20" s="58"/>
      <c r="Y20" s="58"/>
      <c r="Z20" s="53">
        <v>254.92938000000001</v>
      </c>
      <c r="AA20" s="55">
        <v>76166.296875</v>
      </c>
      <c r="AB20" s="53">
        <f t="shared" si="11"/>
        <v>0.38083148437499997</v>
      </c>
      <c r="AC20" s="62">
        <f t="shared" si="12"/>
        <v>-6.6644260461457105E-2</v>
      </c>
      <c r="AD20" s="60">
        <f>Table4[[#This Row],[2021 area (km2)]]-Table4[[#This Row],[1965 area (km2)]]</f>
        <v>0.16989579999997773</v>
      </c>
      <c r="AE20" s="60">
        <f t="shared" si="2"/>
        <v>3.0338535714281739E-3</v>
      </c>
      <c r="AF20" s="9" t="s">
        <v>8</v>
      </c>
      <c r="AG20" s="2" t="s">
        <v>27</v>
      </c>
      <c r="AH20" s="51" t="s">
        <v>262</v>
      </c>
      <c r="AI20" s="2">
        <v>0</v>
      </c>
    </row>
    <row r="21" spans="1:35" x14ac:dyDescent="0.35">
      <c r="A21" s="2">
        <v>15</v>
      </c>
      <c r="B21" s="9" t="s">
        <v>28</v>
      </c>
      <c r="C21" s="54">
        <v>31.79227728</v>
      </c>
      <c r="D21" s="54">
        <v>39271.3164062</v>
      </c>
      <c r="E21" s="55">
        <f t="shared" si="13"/>
        <v>0.39271316406200002</v>
      </c>
      <c r="F21" s="61">
        <f t="shared" si="0"/>
        <v>4.3734957400101138E-2</v>
      </c>
      <c r="G21" s="55">
        <f t="shared" si="3"/>
        <v>4.3734957400101138E-3</v>
      </c>
      <c r="H21" s="54">
        <v>31.748542322599899</v>
      </c>
      <c r="I21" s="54">
        <v>39087.6015625</v>
      </c>
      <c r="J21" s="55">
        <f t="shared" si="4"/>
        <v>0.58631402343750005</v>
      </c>
      <c r="K21" s="56">
        <f t="shared" si="5"/>
        <v>-2.0442614711999987</v>
      </c>
      <c r="L21" s="55">
        <f t="shared" si="6"/>
        <v>-0.14601867651428563</v>
      </c>
      <c r="M21" s="54">
        <v>33.792803793799898</v>
      </c>
      <c r="N21" s="57">
        <v>39929.8007812</v>
      </c>
      <c r="O21" s="55">
        <f t="shared" si="7"/>
        <v>1.197894023436</v>
      </c>
      <c r="P21" s="61">
        <f t="shared" si="8"/>
        <v>8.802414359989541E-2</v>
      </c>
      <c r="Q21" s="55">
        <f t="shared" si="9"/>
        <v>8.002194872717765E-3</v>
      </c>
      <c r="R21" s="55">
        <v>33.704779650200003</v>
      </c>
      <c r="S21" s="55">
        <v>39745.1992188</v>
      </c>
      <c r="T21" s="55">
        <f t="shared" si="1"/>
        <v>1.1923559765639999</v>
      </c>
      <c r="U21" s="56">
        <f t="shared" si="14"/>
        <v>-0.18608434979999799</v>
      </c>
      <c r="V21" s="55">
        <f t="shared" si="10"/>
        <v>-8.861159514285618E-3</v>
      </c>
      <c r="W21" s="55">
        <v>31.748542322599899</v>
      </c>
      <c r="X21" s="55">
        <v>41732.3984375</v>
      </c>
      <c r="Y21" s="55">
        <f t="shared" ref="Y21" si="16">(X21*7)/1000000</f>
        <v>0.2921267890625</v>
      </c>
      <c r="Z21" s="53">
        <v>33.890864000000001</v>
      </c>
      <c r="AA21" s="55">
        <v>42049</v>
      </c>
      <c r="AB21" s="53">
        <f t="shared" si="11"/>
        <v>0.21024499999999999</v>
      </c>
      <c r="AC21" s="59">
        <f t="shared" si="12"/>
        <v>6.1921900840297255</v>
      </c>
      <c r="AD21" s="60">
        <f>Table4[[#This Row],[2021 area (km2)]]-Table4[[#This Row],[1965 area (km2)]]</f>
        <v>-2.0985867200000001</v>
      </c>
      <c r="AE21" s="60">
        <f t="shared" si="2"/>
        <v>-3.7474762857142858E-2</v>
      </c>
      <c r="AF21" s="9" t="s">
        <v>3</v>
      </c>
      <c r="AG21" s="2" t="s">
        <v>4</v>
      </c>
      <c r="AH21" s="51" t="s">
        <v>262</v>
      </c>
      <c r="AI21" s="2">
        <v>0</v>
      </c>
    </row>
    <row r="22" spans="1:35" x14ac:dyDescent="0.35">
      <c r="A22" s="2">
        <v>16</v>
      </c>
      <c r="B22" s="9" t="s">
        <v>29</v>
      </c>
      <c r="C22" s="54">
        <v>19.055560029999999</v>
      </c>
      <c r="D22" s="54">
        <v>27499.25</v>
      </c>
      <c r="E22" s="55">
        <f t="shared" si="13"/>
        <v>0.27499249999999997</v>
      </c>
      <c r="F22" s="56">
        <f t="shared" si="0"/>
        <v>-0.2824119891999004</v>
      </c>
      <c r="G22" s="55">
        <f t="shared" si="3"/>
        <v>-2.8241198919990041E-2</v>
      </c>
      <c r="H22" s="54">
        <v>19.337972019199899</v>
      </c>
      <c r="I22" s="54">
        <v>27293.3007812</v>
      </c>
      <c r="J22" s="55">
        <f t="shared" si="4"/>
        <v>0.40939951171799999</v>
      </c>
      <c r="K22" s="56">
        <f t="shared" si="5"/>
        <v>-9.4179072800102404E-2</v>
      </c>
      <c r="L22" s="55">
        <f t="shared" si="6"/>
        <v>-6.7270766285787431E-3</v>
      </c>
      <c r="M22" s="54">
        <v>19.432151092000002</v>
      </c>
      <c r="N22" s="57">
        <v>26721.9003906</v>
      </c>
      <c r="O22" s="55">
        <f t="shared" si="7"/>
        <v>0.80165701171800008</v>
      </c>
      <c r="P22" s="56">
        <f t="shared" si="8"/>
        <v>-0.27038196349989718</v>
      </c>
      <c r="Q22" s="55">
        <f t="shared" si="9"/>
        <v>-2.4580178499990654E-2</v>
      </c>
      <c r="R22" s="55">
        <v>19.702533055499899</v>
      </c>
      <c r="S22" s="55">
        <v>26855.6992188</v>
      </c>
      <c r="T22" s="55">
        <f t="shared" si="1"/>
        <v>0.805670976564</v>
      </c>
      <c r="U22" s="56">
        <f t="shared" si="14"/>
        <v>-0.84739343716950088</v>
      </c>
      <c r="V22" s="55">
        <f t="shared" si="10"/>
        <v>-4.03520684366429E-2</v>
      </c>
      <c r="W22" s="58"/>
      <c r="X22" s="58"/>
      <c r="Y22" s="58"/>
      <c r="Z22" s="53">
        <v>20.5499264926694</v>
      </c>
      <c r="AA22" s="55">
        <v>30395.0996094</v>
      </c>
      <c r="AB22" s="53">
        <f t="shared" si="11"/>
        <v>0.151975498047</v>
      </c>
      <c r="AC22" s="59">
        <f t="shared" si="12"/>
        <v>7.2718822775471894</v>
      </c>
      <c r="AD22" s="60">
        <f>Table4[[#This Row],[2021 area (km2)]]-Table4[[#This Row],[1965 area (km2)]]</f>
        <v>-1.4943664626694009</v>
      </c>
      <c r="AE22" s="60">
        <f t="shared" si="2"/>
        <v>-2.6685115404810729E-2</v>
      </c>
      <c r="AF22" s="9" t="s">
        <v>8</v>
      </c>
      <c r="AG22" s="2" t="s">
        <v>27</v>
      </c>
      <c r="AH22" s="51" t="s">
        <v>262</v>
      </c>
      <c r="AI22" s="2">
        <v>0</v>
      </c>
    </row>
    <row r="23" spans="1:35" x14ac:dyDescent="0.35">
      <c r="A23" s="2">
        <v>17</v>
      </c>
      <c r="B23" s="9" t="s">
        <v>30</v>
      </c>
      <c r="C23" s="54">
        <v>59.257350840000001</v>
      </c>
      <c r="D23" s="54">
        <v>31350.3828125</v>
      </c>
      <c r="E23" s="55">
        <f t="shared" si="13"/>
        <v>0.31350382812499999</v>
      </c>
      <c r="F23" s="56">
        <f t="shared" si="0"/>
        <v>-11.274815208600003</v>
      </c>
      <c r="G23" s="55">
        <f t="shared" si="3"/>
        <v>-1.1274815208600004</v>
      </c>
      <c r="H23" s="54">
        <v>70.532166048600004</v>
      </c>
      <c r="I23" s="54">
        <v>35101</v>
      </c>
      <c r="J23" s="55">
        <f t="shared" si="4"/>
        <v>0.52651499999999996</v>
      </c>
      <c r="K23" s="56">
        <f t="shared" si="5"/>
        <v>-7.1125746479998924</v>
      </c>
      <c r="L23" s="55">
        <f t="shared" si="6"/>
        <v>-0.50804104628570657</v>
      </c>
      <c r="M23" s="54">
        <v>77.644740696599897</v>
      </c>
      <c r="N23" s="57">
        <v>37446</v>
      </c>
      <c r="O23" s="55">
        <f t="shared" si="7"/>
        <v>1.12338</v>
      </c>
      <c r="P23" s="56">
        <f t="shared" si="8"/>
        <v>-0.25339582680000206</v>
      </c>
      <c r="Q23" s="55">
        <f t="shared" si="9"/>
        <v>-2.303598425454564E-2</v>
      </c>
      <c r="R23" s="55">
        <v>77.898136523399899</v>
      </c>
      <c r="S23" s="55">
        <v>37804.1015625</v>
      </c>
      <c r="T23" s="55">
        <f t="shared" si="1"/>
        <v>1.1341230468750001</v>
      </c>
      <c r="U23" s="56">
        <f>R23-W23</f>
        <v>-7.5618294766000957</v>
      </c>
      <c r="V23" s="55">
        <f>U23/7</f>
        <v>-1.0802613538000136</v>
      </c>
      <c r="W23" s="55">
        <v>85.459965999999994</v>
      </c>
      <c r="X23" s="55">
        <v>39201.8007812</v>
      </c>
      <c r="Y23" s="55">
        <f>(X23*7)/1000000</f>
        <v>0.27441260546840002</v>
      </c>
      <c r="Z23" s="63" t="s">
        <v>31</v>
      </c>
      <c r="AA23" s="63"/>
      <c r="AB23" s="63"/>
      <c r="AC23" s="59">
        <f>(W23-C23)/W23*100</f>
        <v>30.660689895430092</v>
      </c>
      <c r="AD23" s="60">
        <f>Table4[[#This Row],[2021 area (km2)]]-Table4[[#This Row],[1979 area (km2)]]</f>
        <v>-26.202615159999993</v>
      </c>
      <c r="AE23" s="60">
        <f>AD23/42</f>
        <v>-0.62387178952380939</v>
      </c>
      <c r="AF23" s="9" t="s">
        <v>3</v>
      </c>
      <c r="AG23" s="2" t="s">
        <v>32</v>
      </c>
      <c r="AH23" s="51" t="s">
        <v>262</v>
      </c>
      <c r="AI23" s="2">
        <v>0</v>
      </c>
    </row>
    <row r="24" spans="1:35" x14ac:dyDescent="0.35">
      <c r="A24" s="2">
        <v>18</v>
      </c>
      <c r="B24" s="9" t="s">
        <v>33</v>
      </c>
      <c r="C24" s="54">
        <v>591.57166719999998</v>
      </c>
      <c r="D24" s="54">
        <v>104603.4765625</v>
      </c>
      <c r="E24" s="55">
        <f t="shared" si="13"/>
        <v>1.046034765625</v>
      </c>
      <c r="F24" s="56">
        <f t="shared" si="0"/>
        <v>-1.8381028170000491</v>
      </c>
      <c r="G24" s="55">
        <f t="shared" si="3"/>
        <v>-0.18381028170000491</v>
      </c>
      <c r="H24" s="54">
        <v>593.40977001700003</v>
      </c>
      <c r="I24" s="54">
        <v>104734</v>
      </c>
      <c r="J24" s="55">
        <f t="shared" si="4"/>
        <v>1.57101</v>
      </c>
      <c r="K24" s="56">
        <f t="shared" si="5"/>
        <v>-0.55833207099999527</v>
      </c>
      <c r="L24" s="55">
        <f t="shared" si="6"/>
        <v>-3.9880862214285377E-2</v>
      </c>
      <c r="M24" s="54">
        <v>593.96810208800002</v>
      </c>
      <c r="N24" s="57">
        <v>105433</v>
      </c>
      <c r="O24" s="55">
        <f t="shared" si="7"/>
        <v>3.1629900000000002</v>
      </c>
      <c r="P24" s="56">
        <f t="shared" si="8"/>
        <v>-0.79578317599998627</v>
      </c>
      <c r="Q24" s="55">
        <f t="shared" si="9"/>
        <v>-7.234392509090784E-2</v>
      </c>
      <c r="R24" s="55">
        <v>594.76388526400001</v>
      </c>
      <c r="S24" s="55">
        <v>115541</v>
      </c>
      <c r="T24" s="55">
        <f t="shared" si="1"/>
        <v>3.4662299999999999</v>
      </c>
      <c r="U24" s="61">
        <f>R24-Z24</f>
        <v>0.683850264000057</v>
      </c>
      <c r="V24" s="55">
        <f t="shared" si="10"/>
        <v>3.2564298285716997E-2</v>
      </c>
      <c r="W24" s="58"/>
      <c r="X24" s="58"/>
      <c r="Y24" s="58"/>
      <c r="Z24" s="53">
        <v>594.08003499999995</v>
      </c>
      <c r="AA24" s="55">
        <v>104079</v>
      </c>
      <c r="AB24" s="53">
        <f t="shared" si="11"/>
        <v>0.52039500000000005</v>
      </c>
      <c r="AC24" s="59">
        <f t="shared" ref="AC24:AC43" si="17">(Z24-C24)/Z24*100</f>
        <v>0.42222725091240842</v>
      </c>
      <c r="AD24" s="60">
        <f>Table4[[#This Row],[2021 area (km2)]]-Table4[[#This Row],[1965 area (km2)]]</f>
        <v>-2.5083677999999736</v>
      </c>
      <c r="AE24" s="60">
        <f t="shared" si="2"/>
        <v>-4.4792282142856674E-2</v>
      </c>
      <c r="AF24" s="9" t="s">
        <v>8</v>
      </c>
      <c r="AG24" s="2" t="s">
        <v>17</v>
      </c>
      <c r="AH24" s="51" t="s">
        <v>262</v>
      </c>
      <c r="AI24" s="2">
        <v>0</v>
      </c>
    </row>
    <row r="25" spans="1:35" x14ac:dyDescent="0.35">
      <c r="A25" s="2">
        <v>19</v>
      </c>
      <c r="B25" s="9" t="s">
        <v>34</v>
      </c>
      <c r="C25" s="54">
        <v>0.413151463</v>
      </c>
      <c r="D25" s="54">
        <v>3192.1721191000001</v>
      </c>
      <c r="E25" s="55">
        <f t="shared" si="13"/>
        <v>3.1921721191000001E-2</v>
      </c>
      <c r="F25" s="56">
        <f t="shared" si="0"/>
        <v>-8.4233597300999996E-2</v>
      </c>
      <c r="G25" s="55">
        <f t="shared" si="3"/>
        <v>-8.4233597300999996E-3</v>
      </c>
      <c r="H25" s="54">
        <v>0.49738506030099999</v>
      </c>
      <c r="I25" s="54">
        <v>3380.5400390999998</v>
      </c>
      <c r="J25" s="55">
        <f t="shared" si="4"/>
        <v>5.07081005865E-2</v>
      </c>
      <c r="K25" s="56">
        <f t="shared" si="5"/>
        <v>-0.15295472447700004</v>
      </c>
      <c r="L25" s="55">
        <f t="shared" si="6"/>
        <v>-1.092533746264286E-2</v>
      </c>
      <c r="M25" s="54">
        <v>0.65033978477800003</v>
      </c>
      <c r="N25" s="57">
        <v>3752.6799316000001</v>
      </c>
      <c r="O25" s="55">
        <f t="shared" si="7"/>
        <v>0.112580397948</v>
      </c>
      <c r="P25" s="56">
        <f t="shared" si="8"/>
        <v>-2.2647639338999936E-2</v>
      </c>
      <c r="Q25" s="55">
        <f t="shared" si="9"/>
        <v>-2.0588763035454486E-3</v>
      </c>
      <c r="R25" s="55">
        <v>0.67298742411699997</v>
      </c>
      <c r="S25" s="55">
        <v>3717.9499512000002</v>
      </c>
      <c r="T25" s="55">
        <f t="shared" si="1"/>
        <v>0.11153849853599999</v>
      </c>
      <c r="U25" s="61">
        <f t="shared" ref="U25:U40" si="18">R25-Z25</f>
        <v>5.8652424117000002E-2</v>
      </c>
      <c r="V25" s="55">
        <f t="shared" si="10"/>
        <v>2.7929725770000002E-3</v>
      </c>
      <c r="W25" s="58"/>
      <c r="X25" s="58"/>
      <c r="Y25" s="58"/>
      <c r="Z25" s="53">
        <v>0.61433499999999996</v>
      </c>
      <c r="AA25" s="55">
        <v>3695.2800293</v>
      </c>
      <c r="AB25" s="53">
        <f t="shared" si="11"/>
        <v>1.84764001465E-2</v>
      </c>
      <c r="AC25" s="59">
        <f t="shared" si="17"/>
        <v>32.748180878510908</v>
      </c>
      <c r="AD25" s="60">
        <f>Table4[[#This Row],[2021 area (km2)]]-Table4[[#This Row],[1965 area (km2)]]</f>
        <v>-0.20118353699999997</v>
      </c>
      <c r="AE25" s="60">
        <f t="shared" si="2"/>
        <v>-3.5925631607142852E-3</v>
      </c>
      <c r="AF25" s="9" t="s">
        <v>8</v>
      </c>
      <c r="AG25" s="2" t="s">
        <v>15</v>
      </c>
      <c r="AH25" s="51" t="s">
        <v>262</v>
      </c>
      <c r="AI25" s="2">
        <v>0</v>
      </c>
    </row>
    <row r="26" spans="1:35" x14ac:dyDescent="0.35">
      <c r="A26" s="2">
        <v>20</v>
      </c>
      <c r="B26" s="9" t="s">
        <v>35</v>
      </c>
      <c r="C26" s="54">
        <v>3.6938071520000002</v>
      </c>
      <c r="D26" s="54">
        <v>9970.2294922000001</v>
      </c>
      <c r="E26" s="55">
        <f t="shared" si="13"/>
        <v>9.9702294922000001E-2</v>
      </c>
      <c r="F26" s="56">
        <f t="shared" si="0"/>
        <v>-0.97830242763999964</v>
      </c>
      <c r="G26" s="55">
        <f t="shared" si="3"/>
        <v>-9.7830242763999958E-2</v>
      </c>
      <c r="H26" s="54">
        <v>4.6721095796399998</v>
      </c>
      <c r="I26" s="54">
        <v>10933.4003906</v>
      </c>
      <c r="J26" s="55">
        <f t="shared" si="4"/>
        <v>0.16400100585899999</v>
      </c>
      <c r="K26" s="56">
        <f t="shared" si="5"/>
        <v>-0.99047688820999991</v>
      </c>
      <c r="L26" s="55">
        <f t="shared" si="6"/>
        <v>-7.0748349157857132E-2</v>
      </c>
      <c r="M26" s="54">
        <v>5.6625864678499997</v>
      </c>
      <c r="N26" s="57">
        <v>13567.4003906</v>
      </c>
      <c r="O26" s="55">
        <f t="shared" si="7"/>
        <v>0.40702201171800001</v>
      </c>
      <c r="P26" s="56">
        <f t="shared" si="8"/>
        <v>-0.1378006182</v>
      </c>
      <c r="Q26" s="55">
        <f t="shared" si="9"/>
        <v>-1.2527328927272728E-2</v>
      </c>
      <c r="R26" s="55">
        <v>5.8003870860499998</v>
      </c>
      <c r="S26" s="55">
        <v>12441.9003906</v>
      </c>
      <c r="T26" s="55">
        <f t="shared" si="1"/>
        <v>0.37325701171800002</v>
      </c>
      <c r="U26" s="56">
        <f t="shared" si="18"/>
        <v>-1.06005991395</v>
      </c>
      <c r="V26" s="55">
        <f t="shared" si="10"/>
        <v>-5.0479043521428568E-2</v>
      </c>
      <c r="W26" s="58"/>
      <c r="X26" s="58"/>
      <c r="Y26" s="58"/>
      <c r="Z26" s="53">
        <v>6.8604469999999997</v>
      </c>
      <c r="AA26" s="55">
        <v>16214.2998047</v>
      </c>
      <c r="AB26" s="53">
        <f t="shared" si="11"/>
        <v>8.1071499023499999E-2</v>
      </c>
      <c r="AC26" s="59">
        <f t="shared" si="17"/>
        <v>46.157923062447672</v>
      </c>
      <c r="AD26" s="60">
        <f>Table4[[#This Row],[2021 area (km2)]]-Table4[[#This Row],[1965 area (km2)]]</f>
        <v>-3.1666398479999995</v>
      </c>
      <c r="AE26" s="60">
        <f t="shared" si="2"/>
        <v>-5.6547140142857132E-2</v>
      </c>
      <c r="AF26" s="9" t="s">
        <v>8</v>
      </c>
      <c r="AG26" s="2" t="s">
        <v>15</v>
      </c>
      <c r="AH26" s="51" t="s">
        <v>262</v>
      </c>
      <c r="AI26" s="2">
        <v>0</v>
      </c>
    </row>
    <row r="27" spans="1:35" x14ac:dyDescent="0.35">
      <c r="A27" s="2">
        <v>21</v>
      </c>
      <c r="B27" s="9" t="s">
        <v>36</v>
      </c>
      <c r="C27" s="54">
        <v>1.3632706569999999</v>
      </c>
      <c r="D27" s="54">
        <v>6708.5522461</v>
      </c>
      <c r="E27" s="55">
        <f t="shared" si="13"/>
        <v>6.7085522460999997E-2</v>
      </c>
      <c r="F27" s="56">
        <f t="shared" si="0"/>
        <v>-1.5977878910600001</v>
      </c>
      <c r="G27" s="55">
        <f t="shared" si="3"/>
        <v>-0.15977878910600002</v>
      </c>
      <c r="H27" s="54">
        <v>2.96105854806</v>
      </c>
      <c r="I27" s="54">
        <v>12072.4003906</v>
      </c>
      <c r="J27" s="55">
        <f t="shared" si="4"/>
        <v>0.181086005859</v>
      </c>
      <c r="K27" s="56">
        <f t="shared" si="5"/>
        <v>-0.24568790527000006</v>
      </c>
      <c r="L27" s="55">
        <f t="shared" si="6"/>
        <v>-1.754913609071429E-2</v>
      </c>
      <c r="M27" s="54">
        <v>3.2067464533300001</v>
      </c>
      <c r="N27" s="57">
        <v>12583.9003906</v>
      </c>
      <c r="O27" s="55">
        <f t="shared" si="7"/>
        <v>0.37751701171800001</v>
      </c>
      <c r="P27" s="56">
        <f t="shared" si="8"/>
        <v>-0.47850088873999974</v>
      </c>
      <c r="Q27" s="55">
        <f t="shared" si="9"/>
        <v>-4.3500080794545433E-2</v>
      </c>
      <c r="R27" s="55">
        <v>3.6852473420699998</v>
      </c>
      <c r="S27" s="55">
        <v>15370.4003906</v>
      </c>
      <c r="T27" s="55">
        <f t="shared" si="1"/>
        <v>0.46111201171799998</v>
      </c>
      <c r="U27" s="56">
        <f t="shared" si="18"/>
        <v>-1.9977886579300006</v>
      </c>
      <c r="V27" s="55">
        <f t="shared" si="10"/>
        <v>-9.5132793234761939E-2</v>
      </c>
      <c r="W27" s="58"/>
      <c r="X27" s="58"/>
      <c r="Y27" s="58"/>
      <c r="Z27" s="53">
        <v>5.6830360000000004</v>
      </c>
      <c r="AA27" s="55">
        <v>23823.6992188</v>
      </c>
      <c r="AB27" s="53">
        <f t="shared" si="11"/>
        <v>0.11911849609400001</v>
      </c>
      <c r="AC27" s="59">
        <f t="shared" si="17"/>
        <v>76.011578019213673</v>
      </c>
      <c r="AD27" s="60">
        <f>Table4[[#This Row],[2021 area (km2)]]-Table4[[#This Row],[1965 area (km2)]]</f>
        <v>-4.3197653430000003</v>
      </c>
      <c r="AE27" s="60">
        <f t="shared" si="2"/>
        <v>-7.7138666839285719E-2</v>
      </c>
      <c r="AF27" s="9" t="s">
        <v>8</v>
      </c>
      <c r="AG27" s="2" t="s">
        <v>11</v>
      </c>
      <c r="AH27" s="51" t="s">
        <v>262</v>
      </c>
      <c r="AI27" s="2">
        <v>0</v>
      </c>
    </row>
    <row r="28" spans="1:35" x14ac:dyDescent="0.35">
      <c r="A28" s="2">
        <v>22</v>
      </c>
      <c r="B28" s="9" t="s">
        <v>37</v>
      </c>
      <c r="C28" s="54">
        <v>8.9310861910000003</v>
      </c>
      <c r="D28" s="54">
        <v>24597.4589844</v>
      </c>
      <c r="E28" s="55">
        <f t="shared" si="13"/>
        <v>0.245974589844</v>
      </c>
      <c r="F28" s="56">
        <f t="shared" si="0"/>
        <v>-0.53456014544000041</v>
      </c>
      <c r="G28" s="55">
        <f t="shared" si="3"/>
        <v>-5.3456014544000043E-2</v>
      </c>
      <c r="H28" s="54">
        <v>9.4656463364400008</v>
      </c>
      <c r="I28" s="54">
        <v>25281.5</v>
      </c>
      <c r="J28" s="55">
        <f t="shared" si="4"/>
        <v>0.37922250000000002</v>
      </c>
      <c r="K28" s="56">
        <f t="shared" si="5"/>
        <v>-0.72856616685989906</v>
      </c>
      <c r="L28" s="55">
        <f t="shared" si="6"/>
        <v>-5.204044048999279E-2</v>
      </c>
      <c r="M28" s="54">
        <v>10.1942125032999</v>
      </c>
      <c r="N28" s="57">
        <v>27001.0996094</v>
      </c>
      <c r="O28" s="55">
        <f t="shared" si="7"/>
        <v>0.81003298828199999</v>
      </c>
      <c r="P28" s="56">
        <f t="shared" si="8"/>
        <v>-9.6658179500099806E-2</v>
      </c>
      <c r="Q28" s="55">
        <f t="shared" si="9"/>
        <v>-8.7871072272817999E-3</v>
      </c>
      <c r="R28" s="55">
        <v>10.2908706828</v>
      </c>
      <c r="S28" s="55">
        <v>27108.6992188</v>
      </c>
      <c r="T28" s="55">
        <f t="shared" si="1"/>
        <v>0.81326097656399998</v>
      </c>
      <c r="U28" s="56">
        <f t="shared" si="18"/>
        <v>-0.8388703171999996</v>
      </c>
      <c r="V28" s="55">
        <f t="shared" si="10"/>
        <v>-3.9946205580952361E-2</v>
      </c>
      <c r="W28" s="58"/>
      <c r="X28" s="58"/>
      <c r="Y28" s="58"/>
      <c r="Z28" s="53">
        <v>11.129740999999999</v>
      </c>
      <c r="AA28" s="55">
        <v>25138.9003906</v>
      </c>
      <c r="AB28" s="53">
        <f t="shared" si="11"/>
        <v>0.125694501953</v>
      </c>
      <c r="AC28" s="59">
        <f t="shared" si="17"/>
        <v>19.754770654591145</v>
      </c>
      <c r="AD28" s="60">
        <f>Table4[[#This Row],[2021 area (km2)]]-Table4[[#This Row],[1965 area (km2)]]</f>
        <v>-2.1986548089999989</v>
      </c>
      <c r="AE28" s="60">
        <f t="shared" si="2"/>
        <v>-3.9261693017857126E-2</v>
      </c>
      <c r="AF28" s="9" t="s">
        <v>8</v>
      </c>
      <c r="AG28" s="2" t="s">
        <v>13</v>
      </c>
      <c r="AH28" s="51" t="s">
        <v>262</v>
      </c>
      <c r="AI28" s="2">
        <v>0</v>
      </c>
    </row>
    <row r="29" spans="1:35" x14ac:dyDescent="0.35">
      <c r="A29" s="2">
        <v>23</v>
      </c>
      <c r="B29" s="9" t="s">
        <v>38</v>
      </c>
      <c r="C29" s="54">
        <v>74.577074060000001</v>
      </c>
      <c r="D29" s="54">
        <v>50121.2851562</v>
      </c>
      <c r="E29" s="55">
        <f t="shared" si="13"/>
        <v>0.50121285156200002</v>
      </c>
      <c r="F29" s="56">
        <f t="shared" si="0"/>
        <v>-4.8410142678000057</v>
      </c>
      <c r="G29" s="55">
        <f t="shared" si="3"/>
        <v>-0.48410142678000057</v>
      </c>
      <c r="H29" s="54">
        <v>79.418088327800007</v>
      </c>
      <c r="I29" s="54">
        <v>53476.3984375</v>
      </c>
      <c r="J29" s="55">
        <f t="shared" si="4"/>
        <v>0.80214597656249997</v>
      </c>
      <c r="K29" s="56">
        <f t="shared" si="5"/>
        <v>-6.4650381804998887</v>
      </c>
      <c r="L29" s="55">
        <f t="shared" si="6"/>
        <v>-0.46178844146427778</v>
      </c>
      <c r="M29" s="54">
        <v>85.883126508299895</v>
      </c>
      <c r="N29" s="57">
        <v>55040.1015625</v>
      </c>
      <c r="O29" s="55">
        <f t="shared" si="7"/>
        <v>1.6512030468750001</v>
      </c>
      <c r="P29" s="56">
        <f t="shared" si="8"/>
        <v>-1.8789898206001112</v>
      </c>
      <c r="Q29" s="55">
        <f t="shared" si="9"/>
        <v>-0.17081725641819193</v>
      </c>
      <c r="R29" s="55">
        <v>87.762116328900007</v>
      </c>
      <c r="S29" s="55">
        <v>55408.1015625</v>
      </c>
      <c r="T29" s="55">
        <f t="shared" si="1"/>
        <v>1.662243046875</v>
      </c>
      <c r="U29" s="56">
        <f t="shared" si="18"/>
        <v>-15.750283671099993</v>
      </c>
      <c r="V29" s="55">
        <f t="shared" si="10"/>
        <v>-0.75001350814761869</v>
      </c>
      <c r="W29" s="58"/>
      <c r="X29" s="58"/>
      <c r="Y29" s="58"/>
      <c r="Z29" s="53">
        <v>103.5124</v>
      </c>
      <c r="AA29" s="55">
        <v>109570</v>
      </c>
      <c r="AB29" s="53">
        <f t="shared" si="11"/>
        <v>0.54784999999999995</v>
      </c>
      <c r="AC29" s="59">
        <f t="shared" si="17"/>
        <v>27.953487640128138</v>
      </c>
      <c r="AD29" s="60">
        <f>Table4[[#This Row],[2021 area (km2)]]-Table4[[#This Row],[1965 area (km2)]]</f>
        <v>-28.935325939999998</v>
      </c>
      <c r="AE29" s="60">
        <f t="shared" si="2"/>
        <v>-0.51670224892857142</v>
      </c>
      <c r="AF29" s="9" t="s">
        <v>8</v>
      </c>
      <c r="AG29" s="2" t="s">
        <v>39</v>
      </c>
      <c r="AH29" s="51" t="s">
        <v>262</v>
      </c>
      <c r="AI29" s="2">
        <v>0</v>
      </c>
    </row>
    <row r="30" spans="1:35" x14ac:dyDescent="0.35">
      <c r="A30" s="2">
        <v>24</v>
      </c>
      <c r="B30" s="9" t="s">
        <v>40</v>
      </c>
      <c r="C30" s="54">
        <v>253.9333431</v>
      </c>
      <c r="D30" s="54">
        <v>86396.9609375</v>
      </c>
      <c r="E30" s="55">
        <f t="shared" si="13"/>
        <v>0.863969609375</v>
      </c>
      <c r="F30" s="56">
        <f t="shared" si="0"/>
        <v>-1.1702680690000022</v>
      </c>
      <c r="G30" s="55">
        <f t="shared" si="3"/>
        <v>-0.11702680690000022</v>
      </c>
      <c r="H30" s="54">
        <v>255.103611169</v>
      </c>
      <c r="I30" s="54">
        <v>87086.296875</v>
      </c>
      <c r="J30" s="55">
        <f t="shared" si="4"/>
        <v>1.306294453125</v>
      </c>
      <c r="K30" s="56">
        <f t="shared" si="5"/>
        <v>-1.055421143000018</v>
      </c>
      <c r="L30" s="55">
        <f t="shared" si="6"/>
        <v>-7.5387224500001279E-2</v>
      </c>
      <c r="M30" s="54">
        <v>256.15903231200002</v>
      </c>
      <c r="N30" s="57">
        <v>86945.796875</v>
      </c>
      <c r="O30" s="55">
        <f t="shared" si="7"/>
        <v>2.6083739062500002</v>
      </c>
      <c r="P30" s="61">
        <f t="shared" si="8"/>
        <v>2.1507436001002134E-2</v>
      </c>
      <c r="Q30" s="55">
        <f t="shared" si="9"/>
        <v>1.9552214546365576E-3</v>
      </c>
      <c r="R30" s="55">
        <v>256.13752487599902</v>
      </c>
      <c r="S30" s="55">
        <v>86280</v>
      </c>
      <c r="T30" s="55">
        <f t="shared" si="1"/>
        <v>2.5884</v>
      </c>
      <c r="U30" s="56">
        <f t="shared" si="18"/>
        <v>-0.76710912400096731</v>
      </c>
      <c r="V30" s="55">
        <f t="shared" si="10"/>
        <v>-3.6529005904807968E-2</v>
      </c>
      <c r="W30" s="58"/>
      <c r="X30" s="58"/>
      <c r="Y30" s="58"/>
      <c r="Z30" s="53">
        <v>256.90463399999999</v>
      </c>
      <c r="AA30" s="55">
        <v>95216.3984375</v>
      </c>
      <c r="AB30" s="53">
        <f t="shared" si="11"/>
        <v>0.47608199218750002</v>
      </c>
      <c r="AC30" s="59">
        <f t="shared" si="17"/>
        <v>1.156573493337604</v>
      </c>
      <c r="AD30" s="60">
        <f>Table4[[#This Row],[2021 area (km2)]]-Table4[[#This Row],[1965 area (km2)]]</f>
        <v>-2.9712908999999854</v>
      </c>
      <c r="AE30" s="60">
        <f t="shared" si="2"/>
        <v>-5.3058766071428308E-2</v>
      </c>
      <c r="AF30" s="9" t="s">
        <v>8</v>
      </c>
      <c r="AG30" s="2" t="s">
        <v>13</v>
      </c>
      <c r="AH30" s="51" t="s">
        <v>262</v>
      </c>
      <c r="AI30" s="2">
        <v>0</v>
      </c>
    </row>
    <row r="31" spans="1:35" x14ac:dyDescent="0.35">
      <c r="A31" s="2">
        <v>25</v>
      </c>
      <c r="B31" s="9" t="s">
        <v>41</v>
      </c>
      <c r="C31" s="54">
        <v>58.899483879999998</v>
      </c>
      <c r="D31" s="54">
        <v>41935.5625</v>
      </c>
      <c r="E31" s="55">
        <f t="shared" si="13"/>
        <v>0.41935562500000001</v>
      </c>
      <c r="F31" s="56">
        <f t="shared" si="0"/>
        <v>-1.2208875764000027</v>
      </c>
      <c r="G31" s="55">
        <f t="shared" si="3"/>
        <v>-0.12208875764000027</v>
      </c>
      <c r="H31" s="54">
        <v>60.120371456400001</v>
      </c>
      <c r="I31" s="54">
        <v>42187.1015625</v>
      </c>
      <c r="J31" s="55">
        <f t="shared" si="4"/>
        <v>0.63280652343749999</v>
      </c>
      <c r="K31" s="56">
        <f t="shared" si="5"/>
        <v>-1.8758359561999995</v>
      </c>
      <c r="L31" s="55">
        <f t="shared" si="6"/>
        <v>-0.13398828258571424</v>
      </c>
      <c r="M31" s="54">
        <v>61.9962074126</v>
      </c>
      <c r="N31" s="57">
        <v>42804.8984375</v>
      </c>
      <c r="O31" s="55">
        <f t="shared" si="7"/>
        <v>1.284146953125</v>
      </c>
      <c r="P31" s="56">
        <f t="shared" si="8"/>
        <v>-6.2093649998971046E-3</v>
      </c>
      <c r="Q31" s="55">
        <f t="shared" si="9"/>
        <v>-5.6448772726337313E-4</v>
      </c>
      <c r="R31" s="55">
        <v>62.002416777599898</v>
      </c>
      <c r="S31" s="55">
        <v>42236.6992188</v>
      </c>
      <c r="T31" s="55">
        <f t="shared" si="1"/>
        <v>1.267100976564</v>
      </c>
      <c r="U31" s="56">
        <f t="shared" si="18"/>
        <v>-3.2975822224001021</v>
      </c>
      <c r="V31" s="55">
        <f t="shared" si="10"/>
        <v>-0.15702772487619535</v>
      </c>
      <c r="W31" s="58"/>
      <c r="X31" s="58"/>
      <c r="Y31" s="58"/>
      <c r="Z31" s="53">
        <v>65.299999</v>
      </c>
      <c r="AA31" s="55">
        <v>41936.1992188</v>
      </c>
      <c r="AB31" s="53">
        <f t="shared" si="11"/>
        <v>0.20968099609400001</v>
      </c>
      <c r="AC31" s="59">
        <f t="shared" si="17"/>
        <v>9.801707837698439</v>
      </c>
      <c r="AD31" s="60">
        <f>Table4[[#This Row],[2021 area (km2)]]-Table4[[#This Row],[1965 area (km2)]]</f>
        <v>-6.4005151200000014</v>
      </c>
      <c r="AE31" s="60">
        <f t="shared" si="2"/>
        <v>-0.11429491285714288</v>
      </c>
      <c r="AF31" s="9" t="s">
        <v>8</v>
      </c>
      <c r="AG31" s="2" t="s">
        <v>13</v>
      </c>
      <c r="AH31" s="51" t="s">
        <v>262</v>
      </c>
      <c r="AI31" s="2">
        <v>0</v>
      </c>
    </row>
    <row r="32" spans="1:35" x14ac:dyDescent="0.35">
      <c r="A32" s="2">
        <v>26</v>
      </c>
      <c r="B32" s="9" t="s">
        <v>42</v>
      </c>
      <c r="C32" s="54">
        <v>41.320922840000001</v>
      </c>
      <c r="D32" s="54">
        <v>46434.1289062</v>
      </c>
      <c r="E32" s="55">
        <f t="shared" si="13"/>
        <v>0.46434128906200001</v>
      </c>
      <c r="F32" s="56">
        <f t="shared" si="0"/>
        <v>-0.45559188050000188</v>
      </c>
      <c r="G32" s="55">
        <f t="shared" si="3"/>
        <v>-4.5559188050000185E-2</v>
      </c>
      <c r="H32" s="54">
        <v>41.776514720500003</v>
      </c>
      <c r="I32" s="54">
        <v>46267.1015625</v>
      </c>
      <c r="J32" s="55">
        <f t="shared" si="4"/>
        <v>0.69400652343750002</v>
      </c>
      <c r="K32" s="56">
        <f t="shared" si="5"/>
        <v>-0.43022394089999949</v>
      </c>
      <c r="L32" s="55">
        <f t="shared" si="6"/>
        <v>-3.0730281492857107E-2</v>
      </c>
      <c r="M32" s="54">
        <v>42.206738661400003</v>
      </c>
      <c r="N32" s="57">
        <v>45178.6992188</v>
      </c>
      <c r="O32" s="55">
        <f t="shared" si="7"/>
        <v>1.3553609765639998</v>
      </c>
      <c r="P32" s="56">
        <f t="shared" si="8"/>
        <v>-2.4913215316998958</v>
      </c>
      <c r="Q32" s="55">
        <f t="shared" si="9"/>
        <v>-0.22648377560908142</v>
      </c>
      <c r="R32" s="55">
        <v>44.698060193099899</v>
      </c>
      <c r="S32" s="55">
        <v>55017.8007812</v>
      </c>
      <c r="T32" s="55">
        <f t="shared" si="1"/>
        <v>1.6505340234360002</v>
      </c>
      <c r="U32" s="56">
        <f t="shared" si="18"/>
        <v>-4.3663358069001035</v>
      </c>
      <c r="V32" s="55">
        <f t="shared" si="10"/>
        <v>-0.20792075270952873</v>
      </c>
      <c r="W32" s="58"/>
      <c r="X32" s="58"/>
      <c r="Y32" s="58"/>
      <c r="Z32" s="53">
        <v>49.064396000000002</v>
      </c>
      <c r="AA32" s="55">
        <v>60558.5</v>
      </c>
      <c r="AB32" s="53">
        <f t="shared" si="11"/>
        <v>0.30279250000000002</v>
      </c>
      <c r="AC32" s="59">
        <f t="shared" si="17"/>
        <v>15.782265331463574</v>
      </c>
      <c r="AD32" s="60">
        <f>Table4[[#This Row],[2021 area (km2)]]-Table4[[#This Row],[1965 area (km2)]]</f>
        <v>-7.7434731600000006</v>
      </c>
      <c r="AE32" s="60">
        <f t="shared" si="2"/>
        <v>-0.13827630642857144</v>
      </c>
      <c r="AF32" s="9" t="s">
        <v>8</v>
      </c>
      <c r="AG32" s="2" t="s">
        <v>27</v>
      </c>
      <c r="AH32" s="51" t="s">
        <v>262</v>
      </c>
      <c r="AI32" s="2">
        <v>0</v>
      </c>
    </row>
    <row r="33" spans="1:35" x14ac:dyDescent="0.35">
      <c r="A33" s="2">
        <v>27</v>
      </c>
      <c r="B33" s="9" t="s">
        <v>43</v>
      </c>
      <c r="C33" s="54">
        <v>43.252173319999997</v>
      </c>
      <c r="D33" s="54">
        <v>63173.7382812</v>
      </c>
      <c r="E33" s="55">
        <f t="shared" si="13"/>
        <v>0.63173738281199998</v>
      </c>
      <c r="F33" s="56">
        <f t="shared" si="0"/>
        <v>-2.9362764283000047</v>
      </c>
      <c r="G33" s="55">
        <f t="shared" si="3"/>
        <v>-0.29362764283000048</v>
      </c>
      <c r="H33" s="54">
        <v>46.188449748300002</v>
      </c>
      <c r="I33" s="54">
        <v>66644.6015625</v>
      </c>
      <c r="J33" s="55">
        <f t="shared" si="4"/>
        <v>0.99966902343749997</v>
      </c>
      <c r="K33" s="56">
        <f t="shared" si="5"/>
        <v>-2.0283002448998957</v>
      </c>
      <c r="L33" s="55">
        <f t="shared" si="6"/>
        <v>-0.14487858892142111</v>
      </c>
      <c r="M33" s="54">
        <v>48.216749993199898</v>
      </c>
      <c r="N33" s="57">
        <v>66446.5</v>
      </c>
      <c r="O33" s="55">
        <f t="shared" si="7"/>
        <v>1.993395</v>
      </c>
      <c r="P33" s="56">
        <f t="shared" si="8"/>
        <v>-0.75432765830010595</v>
      </c>
      <c r="Q33" s="55">
        <f t="shared" si="9"/>
        <v>-6.8575241663645994E-2</v>
      </c>
      <c r="R33" s="55">
        <v>48.971077651500003</v>
      </c>
      <c r="S33" s="55">
        <v>67205.8984375</v>
      </c>
      <c r="T33" s="55">
        <f t="shared" si="1"/>
        <v>2.016176953125</v>
      </c>
      <c r="U33" s="56">
        <f t="shared" si="18"/>
        <v>-5.5348223484999934</v>
      </c>
      <c r="V33" s="55">
        <f t="shared" si="10"/>
        <v>-0.26356296897619014</v>
      </c>
      <c r="W33" s="58"/>
      <c r="X33" s="58"/>
      <c r="Y33" s="58"/>
      <c r="Z33" s="53">
        <v>54.505899999999997</v>
      </c>
      <c r="AA33" s="55">
        <v>69206.703125</v>
      </c>
      <c r="AB33" s="53">
        <f t="shared" si="11"/>
        <v>0.34603351562500001</v>
      </c>
      <c r="AC33" s="59">
        <f t="shared" si="17"/>
        <v>20.646804621151105</v>
      </c>
      <c r="AD33" s="60">
        <f>Table4[[#This Row],[2021 area (km2)]]-Table4[[#This Row],[1965 area (km2)]]</f>
        <v>-11.25372668</v>
      </c>
      <c r="AE33" s="60">
        <f t="shared" si="2"/>
        <v>-0.20095940500000001</v>
      </c>
      <c r="AF33" s="9" t="s">
        <v>8</v>
      </c>
      <c r="AG33" s="2" t="s">
        <v>13</v>
      </c>
      <c r="AH33" s="51" t="s">
        <v>262</v>
      </c>
      <c r="AI33" s="2">
        <v>0</v>
      </c>
    </row>
    <row r="34" spans="1:35" x14ac:dyDescent="0.35">
      <c r="A34" s="2">
        <v>28</v>
      </c>
      <c r="B34" s="9" t="s">
        <v>44</v>
      </c>
      <c r="C34" s="54">
        <v>14.52182155</v>
      </c>
      <c r="D34" s="54">
        <v>23118.34375</v>
      </c>
      <c r="E34" s="55">
        <f t="shared" si="13"/>
        <v>0.23118343750000001</v>
      </c>
      <c r="F34" s="56">
        <f t="shared" si="0"/>
        <v>-2.7201038299999425E-2</v>
      </c>
      <c r="G34" s="55">
        <f t="shared" si="3"/>
        <v>-2.7201038299999427E-3</v>
      </c>
      <c r="H34" s="54">
        <v>14.5490225883</v>
      </c>
      <c r="I34" s="54">
        <v>22851.4003906</v>
      </c>
      <c r="J34" s="55">
        <f t="shared" si="4"/>
        <v>0.342771005859</v>
      </c>
      <c r="K34" s="56">
        <f t="shared" si="5"/>
        <v>-0.9141699801000005</v>
      </c>
      <c r="L34" s="55">
        <f t="shared" si="6"/>
        <v>-6.5297855721428613E-2</v>
      </c>
      <c r="M34" s="54">
        <v>15.4631925684</v>
      </c>
      <c r="N34" s="57">
        <v>26584.0996094</v>
      </c>
      <c r="O34" s="55">
        <f t="shared" si="7"/>
        <v>0.79752298828199997</v>
      </c>
      <c r="P34" s="56">
        <f t="shared" si="8"/>
        <v>-0.11057121850000051</v>
      </c>
      <c r="Q34" s="55">
        <f t="shared" si="9"/>
        <v>-1.0051928954545502E-2</v>
      </c>
      <c r="R34" s="55">
        <v>15.573763786900001</v>
      </c>
      <c r="S34" s="55">
        <v>25955.3007812</v>
      </c>
      <c r="T34" s="55">
        <f t="shared" si="1"/>
        <v>0.77865902343600002</v>
      </c>
      <c r="U34" s="56">
        <f t="shared" si="18"/>
        <v>-0.67690721309999979</v>
      </c>
      <c r="V34" s="55">
        <f t="shared" si="10"/>
        <v>-3.2233676814285704E-2</v>
      </c>
      <c r="W34" s="58"/>
      <c r="X34" s="58"/>
      <c r="Y34" s="58"/>
      <c r="Z34" s="53">
        <v>16.250671000000001</v>
      </c>
      <c r="AA34" s="55">
        <v>25702</v>
      </c>
      <c r="AB34" s="53">
        <f t="shared" si="11"/>
        <v>0.12851000000000001</v>
      </c>
      <c r="AC34" s="59">
        <f t="shared" si="17"/>
        <v>10.638634244702882</v>
      </c>
      <c r="AD34" s="60">
        <f>Table4[[#This Row],[2021 area (km2)]]-Table4[[#This Row],[1965 area (km2)]]</f>
        <v>-1.7288494500000002</v>
      </c>
      <c r="AE34" s="60">
        <f t="shared" si="2"/>
        <v>-3.087231160714286E-2</v>
      </c>
      <c r="AF34" s="9" t="s">
        <v>8</v>
      </c>
      <c r="AG34" s="2" t="s">
        <v>13</v>
      </c>
      <c r="AH34" s="51" t="s">
        <v>262</v>
      </c>
      <c r="AI34" s="2">
        <v>0</v>
      </c>
    </row>
    <row r="35" spans="1:35" x14ac:dyDescent="0.35">
      <c r="A35" s="2">
        <v>29</v>
      </c>
      <c r="B35" s="9" t="s">
        <v>45</v>
      </c>
      <c r="C35" s="54">
        <v>2.7752889079999998</v>
      </c>
      <c r="D35" s="54">
        <v>10403.0585938</v>
      </c>
      <c r="E35" s="55">
        <f t="shared" si="13"/>
        <v>0.10403058593800001</v>
      </c>
      <c r="F35" s="56">
        <f t="shared" si="0"/>
        <v>-0.11682718008000004</v>
      </c>
      <c r="G35" s="55">
        <f t="shared" si="3"/>
        <v>-1.1682718008000003E-2</v>
      </c>
      <c r="H35" s="54">
        <v>2.8921160880799999</v>
      </c>
      <c r="I35" s="54">
        <v>10165</v>
      </c>
      <c r="J35" s="55">
        <f t="shared" si="4"/>
        <v>0.152475</v>
      </c>
      <c r="K35" s="56">
        <f t="shared" si="5"/>
        <v>-0.27207989625000017</v>
      </c>
      <c r="L35" s="55">
        <f t="shared" si="6"/>
        <v>-1.9434278303571442E-2</v>
      </c>
      <c r="M35" s="54">
        <v>3.16419598433</v>
      </c>
      <c r="N35" s="57">
        <v>11171.2001953</v>
      </c>
      <c r="O35" s="55">
        <f t="shared" si="7"/>
        <v>0.33513600585900005</v>
      </c>
      <c r="P35" s="56">
        <f t="shared" si="8"/>
        <v>-4.055016509999998E-2</v>
      </c>
      <c r="Q35" s="55">
        <f t="shared" si="9"/>
        <v>-3.6863786454545437E-3</v>
      </c>
      <c r="R35" s="55">
        <v>3.20474614943</v>
      </c>
      <c r="S35" s="55">
        <v>10632.0996094</v>
      </c>
      <c r="T35" s="55">
        <f t="shared" si="1"/>
        <v>0.31896298828199998</v>
      </c>
      <c r="U35" s="56">
        <f t="shared" si="18"/>
        <v>-0.14741785057000012</v>
      </c>
      <c r="V35" s="55">
        <f t="shared" si="10"/>
        <v>-7.019897646190482E-3</v>
      </c>
      <c r="W35" s="58"/>
      <c r="X35" s="58"/>
      <c r="Y35" s="58"/>
      <c r="Z35" s="53">
        <v>3.3521640000000001</v>
      </c>
      <c r="AA35" s="55">
        <v>10442.0996094</v>
      </c>
      <c r="AB35" s="53">
        <f t="shared" si="11"/>
        <v>5.2210498047000002E-2</v>
      </c>
      <c r="AC35" s="59">
        <f t="shared" si="17"/>
        <v>17.209035476784557</v>
      </c>
      <c r="AD35" s="60">
        <f>Table4[[#This Row],[2021 area (km2)]]-Table4[[#This Row],[1965 area (km2)]]</f>
        <v>-0.57687509200000031</v>
      </c>
      <c r="AE35" s="60">
        <f t="shared" si="2"/>
        <v>-1.0301340928571434E-2</v>
      </c>
      <c r="AF35" s="9" t="s">
        <v>8</v>
      </c>
      <c r="AG35" s="2" t="s">
        <v>46</v>
      </c>
      <c r="AH35" s="51" t="s">
        <v>262</v>
      </c>
      <c r="AI35" s="2">
        <v>4</v>
      </c>
    </row>
    <row r="36" spans="1:35" x14ac:dyDescent="0.35">
      <c r="A36" s="2">
        <v>30</v>
      </c>
      <c r="B36" s="9" t="s">
        <v>47</v>
      </c>
      <c r="C36" s="54">
        <v>76.659811540000007</v>
      </c>
      <c r="D36" s="54">
        <v>40312.984375</v>
      </c>
      <c r="E36" s="55">
        <f t="shared" si="13"/>
        <v>0.40312984374999999</v>
      </c>
      <c r="F36" s="56">
        <f t="shared" si="0"/>
        <v>-0.86846538279999663</v>
      </c>
      <c r="G36" s="55">
        <f t="shared" si="3"/>
        <v>-8.6846538279999663E-2</v>
      </c>
      <c r="H36" s="54">
        <v>77.528276922800003</v>
      </c>
      <c r="I36" s="54">
        <v>41966.3984375</v>
      </c>
      <c r="J36" s="55">
        <f t="shared" si="4"/>
        <v>0.6294959765625</v>
      </c>
      <c r="K36" s="56">
        <f t="shared" si="5"/>
        <v>-1.9220823548999988</v>
      </c>
      <c r="L36" s="55">
        <f t="shared" si="6"/>
        <v>-0.13729159677857133</v>
      </c>
      <c r="M36" s="54">
        <v>79.450359277700002</v>
      </c>
      <c r="N36" s="57">
        <v>49713.1015625</v>
      </c>
      <c r="O36" s="55">
        <f t="shared" si="7"/>
        <v>1.4913930468750001</v>
      </c>
      <c r="P36" s="56">
        <f t="shared" si="8"/>
        <v>-0.31005095329989274</v>
      </c>
      <c r="Q36" s="55">
        <f t="shared" si="9"/>
        <v>-2.818645029999025E-2</v>
      </c>
      <c r="R36" s="55">
        <v>79.760410230999895</v>
      </c>
      <c r="S36" s="55">
        <v>50834.5</v>
      </c>
      <c r="T36" s="55">
        <f t="shared" si="1"/>
        <v>1.5250349999999999</v>
      </c>
      <c r="U36" s="56">
        <f t="shared" si="18"/>
        <v>-1.0665557690001037</v>
      </c>
      <c r="V36" s="55">
        <f t="shared" si="10"/>
        <v>-5.0788369952385892E-2</v>
      </c>
      <c r="W36" s="58"/>
      <c r="X36" s="58"/>
      <c r="Y36" s="58"/>
      <c r="Z36" s="53">
        <v>80.826965999999999</v>
      </c>
      <c r="AA36" s="55">
        <v>43220.1015625</v>
      </c>
      <c r="AB36" s="53">
        <f t="shared" si="11"/>
        <v>0.21610050781250001</v>
      </c>
      <c r="AC36" s="59">
        <f t="shared" si="17"/>
        <v>5.1556487472262562</v>
      </c>
      <c r="AD36" s="60">
        <f>Table4[[#This Row],[2021 area (km2)]]-Table4[[#This Row],[1965 area (km2)]]</f>
        <v>-4.1671544599999919</v>
      </c>
      <c r="AE36" s="60">
        <f t="shared" si="2"/>
        <v>-7.4413472499999855E-2</v>
      </c>
      <c r="AF36" s="9" t="s">
        <v>8</v>
      </c>
      <c r="AG36" s="2" t="s">
        <v>13</v>
      </c>
      <c r="AH36" s="51" t="s">
        <v>262</v>
      </c>
      <c r="AI36" s="2">
        <v>0</v>
      </c>
    </row>
    <row r="37" spans="1:35" x14ac:dyDescent="0.35">
      <c r="A37" s="2">
        <v>31</v>
      </c>
      <c r="B37" s="9" t="s">
        <v>48</v>
      </c>
      <c r="C37" s="54">
        <v>93.252875739999993</v>
      </c>
      <c r="D37" s="54">
        <v>46517.875</v>
      </c>
      <c r="E37" s="55">
        <f t="shared" si="13"/>
        <v>0.46517874999999997</v>
      </c>
      <c r="F37" s="61">
        <f t="shared" si="0"/>
        <v>0.2036592820999914</v>
      </c>
      <c r="G37" s="55">
        <f t="shared" si="3"/>
        <v>2.0365928209999141E-2</v>
      </c>
      <c r="H37" s="54">
        <v>93.049216457900002</v>
      </c>
      <c r="I37" s="54">
        <v>46167.3984375</v>
      </c>
      <c r="J37" s="55">
        <f t="shared" si="4"/>
        <v>0.69251097656250005</v>
      </c>
      <c r="K37" s="56">
        <f t="shared" si="5"/>
        <v>-0.23702842739989194</v>
      </c>
      <c r="L37" s="55">
        <f t="shared" si="6"/>
        <v>-1.6930601957135138E-2</v>
      </c>
      <c r="M37" s="54">
        <v>93.286244885299894</v>
      </c>
      <c r="N37" s="57">
        <v>45705</v>
      </c>
      <c r="O37" s="55">
        <f t="shared" si="7"/>
        <v>1.3711500000000001</v>
      </c>
      <c r="P37" s="61">
        <f t="shared" si="8"/>
        <v>5.4010869999999045E-2</v>
      </c>
      <c r="Q37" s="55">
        <f t="shared" si="9"/>
        <v>4.9100790909090038E-3</v>
      </c>
      <c r="R37" s="55">
        <v>93.232234015299895</v>
      </c>
      <c r="S37" s="55">
        <v>45463</v>
      </c>
      <c r="T37" s="55">
        <f t="shared" si="1"/>
        <v>1.36389</v>
      </c>
      <c r="U37" s="61">
        <f>R37-Z37</f>
        <v>1.5307140152998926</v>
      </c>
      <c r="V37" s="55">
        <f t="shared" si="10"/>
        <v>7.2891143585709167E-2</v>
      </c>
      <c r="W37" s="58"/>
      <c r="X37" s="58"/>
      <c r="Y37" s="58"/>
      <c r="Z37" s="53">
        <v>91.701520000000002</v>
      </c>
      <c r="AA37" s="55">
        <v>45224</v>
      </c>
      <c r="AB37" s="53">
        <f t="shared" si="11"/>
        <v>0.22611999999999999</v>
      </c>
      <c r="AC37" s="62">
        <f t="shared" si="17"/>
        <v>-1.6917448478498405</v>
      </c>
      <c r="AD37" s="60">
        <f>Table4[[#This Row],[2021 area (km2)]]-Table4[[#This Row],[1965 area (km2)]]</f>
        <v>1.5513557399999911</v>
      </c>
      <c r="AE37" s="60">
        <f t="shared" si="2"/>
        <v>2.7702781071428411E-2</v>
      </c>
      <c r="AF37" s="9" t="s">
        <v>8</v>
      </c>
      <c r="AG37" s="2" t="s">
        <v>19</v>
      </c>
      <c r="AH37" s="51" t="s">
        <v>265</v>
      </c>
      <c r="AI37" s="2">
        <v>6</v>
      </c>
    </row>
    <row r="38" spans="1:35" x14ac:dyDescent="0.35">
      <c r="A38" s="2">
        <v>32</v>
      </c>
      <c r="B38" s="9" t="s">
        <v>49</v>
      </c>
      <c r="C38" s="54">
        <v>18.062256699999999</v>
      </c>
      <c r="D38" s="54">
        <v>28962.7050781</v>
      </c>
      <c r="E38" s="55">
        <f t="shared" si="13"/>
        <v>0.28962705078099998</v>
      </c>
      <c r="F38" s="56">
        <f t="shared" si="0"/>
        <v>-1.1841839984000018</v>
      </c>
      <c r="G38" s="55">
        <f t="shared" si="3"/>
        <v>-0.11841839984000017</v>
      </c>
      <c r="H38" s="54">
        <v>19.246440698400001</v>
      </c>
      <c r="I38" s="54">
        <v>29120.5996094</v>
      </c>
      <c r="J38" s="55">
        <f t="shared" si="4"/>
        <v>0.436808994141</v>
      </c>
      <c r="K38" s="56">
        <f t="shared" si="5"/>
        <v>-1.5725625375999996</v>
      </c>
      <c r="L38" s="55">
        <f t="shared" si="6"/>
        <v>-0.11232589554285712</v>
      </c>
      <c r="M38" s="54">
        <v>20.819003236</v>
      </c>
      <c r="N38" s="57">
        <v>28879.4003906</v>
      </c>
      <c r="O38" s="55">
        <f t="shared" si="7"/>
        <v>0.866382011718</v>
      </c>
      <c r="P38" s="56">
        <f t="shared" si="8"/>
        <v>-1.0128663180000004</v>
      </c>
      <c r="Q38" s="55">
        <f t="shared" si="9"/>
        <v>-9.2078756181818211E-2</v>
      </c>
      <c r="R38" s="55">
        <v>21.831869554000001</v>
      </c>
      <c r="S38" s="55">
        <v>29167.5996094</v>
      </c>
      <c r="T38" s="55">
        <f t="shared" si="1"/>
        <v>0.8750279882819999</v>
      </c>
      <c r="U38" s="56">
        <f>R38-Z38</f>
        <v>-1.7691524459999997</v>
      </c>
      <c r="V38" s="55">
        <f t="shared" si="10"/>
        <v>-8.4245354571428552E-2</v>
      </c>
      <c r="W38" s="58"/>
      <c r="X38" s="58"/>
      <c r="Y38" s="58"/>
      <c r="Z38" s="53">
        <v>23.601022</v>
      </c>
      <c r="AA38" s="55">
        <v>28939.5</v>
      </c>
      <c r="AB38" s="53">
        <f t="shared" si="11"/>
        <v>0.14469750000000001</v>
      </c>
      <c r="AC38" s="59">
        <f t="shared" si="17"/>
        <v>23.468328193584163</v>
      </c>
      <c r="AD38" s="60">
        <f>Table4[[#This Row],[2021 area (km2)]]-Table4[[#This Row],[1965 area (km2)]]</f>
        <v>-5.5387653000000014</v>
      </c>
      <c r="AE38" s="60">
        <f t="shared" si="2"/>
        <v>-9.8906523214285738E-2</v>
      </c>
      <c r="AF38" s="9" t="s">
        <v>8</v>
      </c>
      <c r="AG38" s="2" t="s">
        <v>13</v>
      </c>
      <c r="AH38" s="51" t="s">
        <v>262</v>
      </c>
      <c r="AI38" s="2">
        <v>0</v>
      </c>
    </row>
    <row r="39" spans="1:35" x14ac:dyDescent="0.35">
      <c r="A39" s="2">
        <v>33</v>
      </c>
      <c r="B39" s="9" t="s">
        <v>50</v>
      </c>
      <c r="C39" s="54">
        <v>19.914702510000001</v>
      </c>
      <c r="D39" s="54">
        <v>28039.5273438</v>
      </c>
      <c r="E39" s="55">
        <f t="shared" si="13"/>
        <v>0.28039527343800003</v>
      </c>
      <c r="F39" s="56">
        <f t="shared" si="0"/>
        <v>-0.54854629569999958</v>
      </c>
      <c r="G39" s="55">
        <f t="shared" si="3"/>
        <v>-5.4854629569999959E-2</v>
      </c>
      <c r="H39" s="54">
        <v>20.463248805700001</v>
      </c>
      <c r="I39" s="54">
        <v>27598.0996094</v>
      </c>
      <c r="J39" s="55">
        <f t="shared" si="4"/>
        <v>0.41397149414099998</v>
      </c>
      <c r="K39" s="56">
        <f t="shared" si="5"/>
        <v>1.070100700101051E-3</v>
      </c>
      <c r="L39" s="55">
        <f t="shared" si="6"/>
        <v>7.6435764292932215E-5</v>
      </c>
      <c r="M39" s="54">
        <v>20.4621787049999</v>
      </c>
      <c r="N39" s="57">
        <v>27674.5996094</v>
      </c>
      <c r="O39" s="55">
        <f t="shared" si="7"/>
        <v>0.83023798828199991</v>
      </c>
      <c r="P39" s="56">
        <f t="shared" si="8"/>
        <v>-0.13106332110010044</v>
      </c>
      <c r="Q39" s="55">
        <f t="shared" si="9"/>
        <v>-1.1914847372736403E-2</v>
      </c>
      <c r="R39" s="55">
        <v>20.5932420261</v>
      </c>
      <c r="S39" s="55">
        <v>28192.0996094</v>
      </c>
      <c r="T39" s="55">
        <f t="shared" si="1"/>
        <v>0.84576298828199992</v>
      </c>
      <c r="U39" s="56">
        <f t="shared" si="18"/>
        <v>-0.8890729738999994</v>
      </c>
      <c r="V39" s="55">
        <f t="shared" si="10"/>
        <v>-4.2336808280952355E-2</v>
      </c>
      <c r="W39" s="58"/>
      <c r="X39" s="58"/>
      <c r="Y39" s="58"/>
      <c r="Z39" s="53">
        <v>21.482315</v>
      </c>
      <c r="AA39" s="55">
        <v>32076</v>
      </c>
      <c r="AB39" s="53">
        <f t="shared" si="11"/>
        <v>0.16037999999999999</v>
      </c>
      <c r="AC39" s="59">
        <f t="shared" si="17"/>
        <v>7.2972232741210545</v>
      </c>
      <c r="AD39" s="60">
        <f>Table4[[#This Row],[2021 area (km2)]]-Table4[[#This Row],[1965 area (km2)]]</f>
        <v>-1.5676124899999984</v>
      </c>
      <c r="AE39" s="60">
        <f t="shared" ref="AE39:AE70" si="19">AD39/56</f>
        <v>-2.7993080178571401E-2</v>
      </c>
      <c r="AF39" s="9" t="s">
        <v>8</v>
      </c>
      <c r="AG39" s="2" t="s">
        <v>9</v>
      </c>
      <c r="AH39" s="51" t="s">
        <v>262</v>
      </c>
      <c r="AI39" s="2">
        <v>0</v>
      </c>
    </row>
    <row r="40" spans="1:35" x14ac:dyDescent="0.35">
      <c r="A40" s="2">
        <v>34</v>
      </c>
      <c r="B40" s="9" t="s">
        <v>51</v>
      </c>
      <c r="C40" s="54">
        <v>1.756101755</v>
      </c>
      <c r="D40" s="54">
        <v>7189.3208008000001</v>
      </c>
      <c r="E40" s="55">
        <f t="shared" si="13"/>
        <v>7.1893208008000004E-2</v>
      </c>
      <c r="F40" s="56">
        <f t="shared" si="0"/>
        <v>-0.18450039748999991</v>
      </c>
      <c r="G40" s="55">
        <f t="shared" si="3"/>
        <v>-1.8450039748999992E-2</v>
      </c>
      <c r="H40" s="54">
        <v>1.9406021524899999</v>
      </c>
      <c r="I40" s="54">
        <v>6958.0097655999998</v>
      </c>
      <c r="J40" s="55">
        <f t="shared" si="4"/>
        <v>0.104370146484</v>
      </c>
      <c r="K40" s="56">
        <f t="shared" si="5"/>
        <v>-5.3931264940000112E-2</v>
      </c>
      <c r="L40" s="55">
        <f t="shared" si="6"/>
        <v>-3.8522332100000079E-3</v>
      </c>
      <c r="M40" s="54">
        <v>1.99453341743</v>
      </c>
      <c r="N40" s="57">
        <v>7211.2001952999999</v>
      </c>
      <c r="O40" s="55">
        <f t="shared" si="7"/>
        <v>0.21633600585900001</v>
      </c>
      <c r="P40" s="56">
        <f t="shared" si="8"/>
        <v>-2.9133330540000113E-2</v>
      </c>
      <c r="Q40" s="55">
        <f t="shared" si="9"/>
        <v>-2.6484845945454649E-3</v>
      </c>
      <c r="R40" s="55">
        <v>2.0236667479700001</v>
      </c>
      <c r="S40" s="55">
        <v>7247.5400391000003</v>
      </c>
      <c r="T40" s="55">
        <f t="shared" si="1"/>
        <v>0.21742620117300002</v>
      </c>
      <c r="U40" s="56">
        <f t="shared" si="18"/>
        <v>-0.1852502520299999</v>
      </c>
      <c r="V40" s="55">
        <f t="shared" si="10"/>
        <v>-8.8214405728571383E-3</v>
      </c>
      <c r="W40" s="58"/>
      <c r="X40" s="58"/>
      <c r="Y40" s="58"/>
      <c r="Z40" s="53">
        <v>2.208917</v>
      </c>
      <c r="AA40" s="55">
        <v>8957.1298827999999</v>
      </c>
      <c r="AB40" s="53">
        <f t="shared" si="11"/>
        <v>4.4785649413999998E-2</v>
      </c>
      <c r="AC40" s="59">
        <f t="shared" si="17"/>
        <v>20.499423246776587</v>
      </c>
      <c r="AD40" s="60">
        <f>Table4[[#This Row],[2021 area (km2)]]-Table4[[#This Row],[1965 area (km2)]]</f>
        <v>-0.45281524500000003</v>
      </c>
      <c r="AE40" s="60">
        <f t="shared" si="19"/>
        <v>-8.0859865178571442E-3</v>
      </c>
      <c r="AF40" s="9" t="s">
        <v>8</v>
      </c>
      <c r="AG40" s="2" t="s">
        <v>9</v>
      </c>
      <c r="AH40" s="51" t="s">
        <v>262</v>
      </c>
      <c r="AI40" s="2">
        <v>0</v>
      </c>
    </row>
    <row r="41" spans="1:35" x14ac:dyDescent="0.35">
      <c r="A41" s="2">
        <v>35</v>
      </c>
      <c r="B41" s="9" t="s">
        <v>52</v>
      </c>
      <c r="C41" s="54">
        <v>3.9142357849999998</v>
      </c>
      <c r="D41" s="54">
        <v>11352.8798828</v>
      </c>
      <c r="E41" s="55">
        <f t="shared" si="13"/>
        <v>0.113528798828</v>
      </c>
      <c r="F41" s="56">
        <f t="shared" si="0"/>
        <v>-7.4724364360000184E-2</v>
      </c>
      <c r="G41" s="55">
        <f t="shared" si="3"/>
        <v>-7.472436436000018E-3</v>
      </c>
      <c r="H41" s="54">
        <v>3.98896014936</v>
      </c>
      <c r="I41" s="54">
        <v>11443</v>
      </c>
      <c r="J41" s="55">
        <f t="shared" si="4"/>
        <v>0.17164499999999999</v>
      </c>
      <c r="K41" s="56">
        <f t="shared" si="5"/>
        <v>-0.19932087113999986</v>
      </c>
      <c r="L41" s="55">
        <f t="shared" si="6"/>
        <v>-1.4237205081428561E-2</v>
      </c>
      <c r="M41" s="54">
        <v>4.1882810204999998</v>
      </c>
      <c r="N41" s="57">
        <v>11891</v>
      </c>
      <c r="O41" s="55">
        <f t="shared" si="7"/>
        <v>0.35672999999999999</v>
      </c>
      <c r="P41" s="56">
        <f t="shared" si="8"/>
        <v>-7.83397465500002E-2</v>
      </c>
      <c r="Q41" s="55">
        <f t="shared" si="9"/>
        <v>-7.1217951409091092E-3</v>
      </c>
      <c r="R41" s="55">
        <v>4.26662076705</v>
      </c>
      <c r="S41" s="55">
        <v>12077.2001953</v>
      </c>
      <c r="T41" s="55">
        <f t="shared" si="1"/>
        <v>0.36231600585900003</v>
      </c>
      <c r="U41" s="56">
        <f>R41-Z41</f>
        <v>-0.13844423294999952</v>
      </c>
      <c r="V41" s="55">
        <f t="shared" si="10"/>
        <v>-6.5925825214285484E-3</v>
      </c>
      <c r="W41" s="55">
        <v>4.2796058761999998</v>
      </c>
      <c r="X41" s="55">
        <v>12087.5996094</v>
      </c>
      <c r="Y41" s="55">
        <f t="shared" ref="Y41:Y79" si="20">(X41*7)/1000000</f>
        <v>8.4613197265800008E-2</v>
      </c>
      <c r="Z41" s="53">
        <v>4.4050649999999996</v>
      </c>
      <c r="AA41" s="55">
        <v>12966.9003906</v>
      </c>
      <c r="AB41" s="53">
        <f t="shared" si="11"/>
        <v>6.4834501953000001E-2</v>
      </c>
      <c r="AC41" s="59">
        <f t="shared" si="17"/>
        <v>11.142383029535315</v>
      </c>
      <c r="AD41" s="60">
        <f>Table4[[#This Row],[2021 area (km2)]]-Table4[[#This Row],[1965 area (km2)]]</f>
        <v>-0.49082921499999976</v>
      </c>
      <c r="AE41" s="60">
        <f t="shared" si="19"/>
        <v>-8.7648074107142815E-3</v>
      </c>
      <c r="AF41" s="9" t="s">
        <v>3</v>
      </c>
      <c r="AG41" s="2" t="s">
        <v>4</v>
      </c>
      <c r="AH41" s="51" t="s">
        <v>262</v>
      </c>
      <c r="AI41" s="2">
        <v>0</v>
      </c>
    </row>
    <row r="42" spans="1:35" x14ac:dyDescent="0.35">
      <c r="A42" s="2">
        <v>36</v>
      </c>
      <c r="B42" s="9" t="s">
        <v>53</v>
      </c>
      <c r="C42" s="54">
        <v>307.79071829999998</v>
      </c>
      <c r="D42" s="54">
        <v>99671.7890625</v>
      </c>
      <c r="E42" s="55">
        <f t="shared" si="13"/>
        <v>0.99671789062500005</v>
      </c>
      <c r="F42" s="56">
        <f t="shared" si="0"/>
        <v>-0.88694693500002586</v>
      </c>
      <c r="G42" s="55">
        <f t="shared" si="3"/>
        <v>-8.8694693500002586E-2</v>
      </c>
      <c r="H42" s="54">
        <v>308.67766523500001</v>
      </c>
      <c r="I42" s="54">
        <v>100461</v>
      </c>
      <c r="J42" s="55">
        <f t="shared" si="4"/>
        <v>1.506915</v>
      </c>
      <c r="K42" s="56">
        <f t="shared" si="5"/>
        <v>-0.96379512800001521</v>
      </c>
      <c r="L42" s="55">
        <f t="shared" si="6"/>
        <v>-6.8842509142858235E-2</v>
      </c>
      <c r="M42" s="54">
        <v>309.64146036300002</v>
      </c>
      <c r="N42" s="57">
        <v>100542</v>
      </c>
      <c r="O42" s="55">
        <f t="shared" si="7"/>
        <v>3.0162599999999999</v>
      </c>
      <c r="P42" s="61">
        <f t="shared" si="8"/>
        <v>0.28946804000099746</v>
      </c>
      <c r="Q42" s="55">
        <f t="shared" si="9"/>
        <v>2.6315276363727044E-2</v>
      </c>
      <c r="R42" s="55">
        <v>309.35199232299902</v>
      </c>
      <c r="S42" s="55">
        <v>100277</v>
      </c>
      <c r="T42" s="55">
        <f t="shared" si="1"/>
        <v>3.0083099999999998</v>
      </c>
      <c r="U42" s="56">
        <f>R42-Z42</f>
        <v>-0.6807426044089766</v>
      </c>
      <c r="V42" s="55">
        <f t="shared" si="10"/>
        <v>-3.2416314495665552E-2</v>
      </c>
      <c r="W42" s="58"/>
      <c r="X42" s="58"/>
      <c r="Y42" s="58"/>
      <c r="Z42" s="53">
        <v>310.032734927408</v>
      </c>
      <c r="AA42" s="55">
        <v>102119</v>
      </c>
      <c r="AB42" s="53">
        <f t="shared" si="11"/>
        <v>0.51059500000000002</v>
      </c>
      <c r="AC42" s="59">
        <f t="shared" si="17"/>
        <v>0.72315480748604588</v>
      </c>
      <c r="AD42" s="60">
        <f>Table4[[#This Row],[2021 area (km2)]]-Table4[[#This Row],[1965 area (km2)]]</f>
        <v>-2.2420166274080202</v>
      </c>
      <c r="AE42" s="60">
        <f t="shared" si="19"/>
        <v>-4.0036011203714646E-2</v>
      </c>
      <c r="AF42" s="9" t="s">
        <v>3</v>
      </c>
      <c r="AG42" s="2" t="s">
        <v>27</v>
      </c>
      <c r="AH42" s="51" t="s">
        <v>262</v>
      </c>
      <c r="AI42" s="2">
        <v>3</v>
      </c>
    </row>
    <row r="43" spans="1:35" x14ac:dyDescent="0.35">
      <c r="A43" s="2">
        <v>37</v>
      </c>
      <c r="B43" s="9" t="s">
        <v>54</v>
      </c>
      <c r="C43" s="54">
        <v>71.590112790000006</v>
      </c>
      <c r="D43" s="54">
        <v>53023.7851562</v>
      </c>
      <c r="E43" s="55">
        <f t="shared" si="13"/>
        <v>0.53023785156199998</v>
      </c>
      <c r="F43" s="56">
        <f t="shared" si="0"/>
        <v>-0.39191914010000062</v>
      </c>
      <c r="G43" s="55">
        <f t="shared" si="3"/>
        <v>-3.9191914010000065E-2</v>
      </c>
      <c r="H43" s="54">
        <v>71.982031930100007</v>
      </c>
      <c r="I43" s="54">
        <v>53581.5</v>
      </c>
      <c r="J43" s="55">
        <f t="shared" si="4"/>
        <v>0.80372250000000001</v>
      </c>
      <c r="K43" s="56">
        <f t="shared" si="5"/>
        <v>-1.0158369029999932</v>
      </c>
      <c r="L43" s="55">
        <f t="shared" si="6"/>
        <v>-7.2559778785713805E-2</v>
      </c>
      <c r="M43" s="54">
        <v>72.9978688331</v>
      </c>
      <c r="N43" s="57">
        <v>53618.3984375</v>
      </c>
      <c r="O43" s="55">
        <f t="shared" si="7"/>
        <v>1.6085519531250001</v>
      </c>
      <c r="P43" s="56">
        <f t="shared" si="8"/>
        <v>-6.6207785800003194E-2</v>
      </c>
      <c r="Q43" s="55">
        <f t="shared" si="9"/>
        <v>-6.0188896181821083E-3</v>
      </c>
      <c r="R43" s="55">
        <v>73.064076618900003</v>
      </c>
      <c r="S43" s="55">
        <v>53733.1992188</v>
      </c>
      <c r="T43" s="55">
        <f t="shared" si="1"/>
        <v>1.611995976564</v>
      </c>
      <c r="U43" s="56">
        <f>R43-Z43</f>
        <v>-1.2488163810999993</v>
      </c>
      <c r="V43" s="55">
        <f t="shared" si="10"/>
        <v>-5.9467446719047586E-2</v>
      </c>
      <c r="W43" s="58"/>
      <c r="X43" s="58"/>
      <c r="Y43" s="58"/>
      <c r="Z43" s="53">
        <v>74.312893000000003</v>
      </c>
      <c r="AA43" s="55">
        <v>51490.8007812</v>
      </c>
      <c r="AB43" s="53">
        <f t="shared" si="11"/>
        <v>0.25745400390599998</v>
      </c>
      <c r="AC43" s="59">
        <f t="shared" si="17"/>
        <v>3.6639405358636705</v>
      </c>
      <c r="AD43" s="60">
        <f>Table4[[#This Row],[2021 area (km2)]]-Table4[[#This Row],[1965 area (km2)]]</f>
        <v>-2.7227802099999963</v>
      </c>
      <c r="AE43" s="60">
        <f t="shared" si="19"/>
        <v>-4.8621075178571359E-2</v>
      </c>
      <c r="AF43" s="9" t="s">
        <v>8</v>
      </c>
      <c r="AG43" s="2" t="s">
        <v>13</v>
      </c>
      <c r="AH43" s="51" t="s">
        <v>262</v>
      </c>
      <c r="AI43" s="2">
        <v>0</v>
      </c>
    </row>
    <row r="44" spans="1:35" x14ac:dyDescent="0.35">
      <c r="A44" s="2">
        <v>38</v>
      </c>
      <c r="B44" s="9" t="s">
        <v>55</v>
      </c>
      <c r="C44" s="54">
        <v>712.5224968</v>
      </c>
      <c r="D44" s="54">
        <v>156399.34375</v>
      </c>
      <c r="E44" s="55">
        <f t="shared" si="13"/>
        <v>1.5639934375</v>
      </c>
      <c r="F44" s="64">
        <f t="shared" si="0"/>
        <v>3.9023365179999701</v>
      </c>
      <c r="G44" s="55">
        <f t="shared" si="3"/>
        <v>0.39023365179999703</v>
      </c>
      <c r="H44" s="54">
        <v>708.62016028200003</v>
      </c>
      <c r="I44" s="54">
        <v>162489</v>
      </c>
      <c r="J44" s="55">
        <f t="shared" si="4"/>
        <v>2.437335</v>
      </c>
      <c r="K44" s="56">
        <f t="shared" si="5"/>
        <v>-5.8483286079999743</v>
      </c>
      <c r="L44" s="55">
        <f t="shared" si="6"/>
        <v>-0.4177377577142839</v>
      </c>
      <c r="M44" s="54">
        <v>714.46848889</v>
      </c>
      <c r="N44" s="57">
        <v>164490</v>
      </c>
      <c r="O44" s="55">
        <f t="shared" si="7"/>
        <v>4.9347000000000003</v>
      </c>
      <c r="P44" s="61">
        <f t="shared" si="8"/>
        <v>4.9091732159999992</v>
      </c>
      <c r="Q44" s="55">
        <f t="shared" si="9"/>
        <v>0.44628847418181811</v>
      </c>
      <c r="R44" s="55">
        <v>709.559315674</v>
      </c>
      <c r="S44" s="55">
        <v>163954</v>
      </c>
      <c r="T44" s="55">
        <f t="shared" si="1"/>
        <v>4.9186199999999998</v>
      </c>
      <c r="U44" s="61">
        <f>R44-W44</f>
        <v>0.93915539199997511</v>
      </c>
      <c r="V44" s="55">
        <f>U44/7</f>
        <v>0.13416505599999645</v>
      </c>
      <c r="W44" s="55">
        <v>708.62016028200003</v>
      </c>
      <c r="X44" s="55">
        <v>162220</v>
      </c>
      <c r="Y44" s="55">
        <f t="shared" si="20"/>
        <v>1.13554</v>
      </c>
      <c r="Z44" s="63" t="s">
        <v>31</v>
      </c>
      <c r="AA44" s="63"/>
      <c r="AB44" s="63"/>
      <c r="AC44" s="62">
        <f>(W44-C44)/W44*100</f>
        <v>-0.55069510249990772</v>
      </c>
      <c r="AD44" s="60">
        <f>Table4[[#This Row],[2021 area (km2)]]-Table4[[#This Row],[1979 area (km2)]]</f>
        <v>3.9023365179999701</v>
      </c>
      <c r="AE44" s="60">
        <f>AD44/42</f>
        <v>9.291277423809452E-2</v>
      </c>
      <c r="AF44" s="9" t="s">
        <v>3</v>
      </c>
      <c r="AG44" s="2" t="s">
        <v>6</v>
      </c>
      <c r="AH44" s="51" t="s">
        <v>264</v>
      </c>
      <c r="AI44" s="2">
        <v>8</v>
      </c>
    </row>
    <row r="45" spans="1:35" x14ac:dyDescent="0.35">
      <c r="A45" s="2">
        <v>39</v>
      </c>
      <c r="B45" s="9" t="s">
        <v>56</v>
      </c>
      <c r="C45" s="54">
        <v>17.868160830000001</v>
      </c>
      <c r="D45" s="54">
        <v>21006.0839844</v>
      </c>
      <c r="E45" s="55">
        <f t="shared" si="13"/>
        <v>0.21006083984400001</v>
      </c>
      <c r="F45" s="56">
        <f t="shared" si="0"/>
        <v>-0.21692367140000002</v>
      </c>
      <c r="G45" s="55">
        <f t="shared" si="3"/>
        <v>-2.1692367140000002E-2</v>
      </c>
      <c r="H45" s="54">
        <v>18.085084501400001</v>
      </c>
      <c r="I45" s="54">
        <v>20214.5996094</v>
      </c>
      <c r="J45" s="55">
        <f t="shared" si="4"/>
        <v>0.30321899414099995</v>
      </c>
      <c r="K45" s="56">
        <f t="shared" si="5"/>
        <v>-0.27362811839989831</v>
      </c>
      <c r="L45" s="55">
        <f t="shared" si="6"/>
        <v>-1.9544865599992738E-2</v>
      </c>
      <c r="M45" s="54">
        <v>18.358712619799899</v>
      </c>
      <c r="N45" s="57">
        <v>19951.6992188</v>
      </c>
      <c r="O45" s="55">
        <f t="shared" si="7"/>
        <v>0.59855097656400003</v>
      </c>
      <c r="P45" s="56">
        <f t="shared" si="8"/>
        <v>-0.3481375330001022</v>
      </c>
      <c r="Q45" s="55">
        <f t="shared" si="9"/>
        <v>-3.1648866636372924E-2</v>
      </c>
      <c r="R45" s="55">
        <v>18.706850152800001</v>
      </c>
      <c r="S45" s="55">
        <v>20550.5996094</v>
      </c>
      <c r="T45" s="55">
        <f t="shared" si="1"/>
        <v>0.616517988282</v>
      </c>
      <c r="U45" s="56">
        <f>R45-Z45</f>
        <v>-0.77918499679469733</v>
      </c>
      <c r="V45" s="55">
        <f t="shared" si="10"/>
        <v>-3.7104047466414158E-2</v>
      </c>
      <c r="W45" s="58"/>
      <c r="X45" s="58"/>
      <c r="Y45" s="58"/>
      <c r="Z45" s="53">
        <v>19.486035149594699</v>
      </c>
      <c r="AA45" s="55">
        <v>23229.4003906</v>
      </c>
      <c r="AB45" s="53">
        <f t="shared" si="11"/>
        <v>0.116147001953</v>
      </c>
      <c r="AC45" s="59">
        <f>(Z45-C45)/Z45*100</f>
        <v>8.3027373561334716</v>
      </c>
      <c r="AD45" s="60">
        <f>Table4[[#This Row],[2021 area (km2)]]-Table4[[#This Row],[1965 area (km2)]]</f>
        <v>-1.6178743195946979</v>
      </c>
      <c r="AE45" s="60">
        <f t="shared" si="19"/>
        <v>-2.8890612849905319E-2</v>
      </c>
      <c r="AF45" s="9" t="s">
        <v>3</v>
      </c>
      <c r="AG45" s="2" t="s">
        <v>27</v>
      </c>
      <c r="AH45" s="51" t="s">
        <v>262</v>
      </c>
      <c r="AI45" s="2">
        <v>0</v>
      </c>
    </row>
    <row r="46" spans="1:35" x14ac:dyDescent="0.35">
      <c r="A46" s="2">
        <v>40</v>
      </c>
      <c r="B46" s="9" t="s">
        <v>57</v>
      </c>
      <c r="C46" s="54">
        <v>45.631167240000003</v>
      </c>
      <c r="D46" s="54">
        <v>33621.4335938</v>
      </c>
      <c r="E46" s="55">
        <f t="shared" si="13"/>
        <v>0.33621433593799999</v>
      </c>
      <c r="F46" s="56">
        <f t="shared" si="0"/>
        <v>-0.71581355649989575</v>
      </c>
      <c r="G46" s="55">
        <f t="shared" si="3"/>
        <v>-7.1581355649989575E-2</v>
      </c>
      <c r="H46" s="54">
        <v>46.346980796499899</v>
      </c>
      <c r="I46" s="54">
        <v>33943.6992188</v>
      </c>
      <c r="J46" s="55">
        <f t="shared" si="4"/>
        <v>0.50915548828199997</v>
      </c>
      <c r="K46" s="56">
        <f t="shared" si="5"/>
        <v>-0.41113229990010325</v>
      </c>
      <c r="L46" s="55">
        <f t="shared" si="6"/>
        <v>-2.9366592850007374E-2</v>
      </c>
      <c r="M46" s="54">
        <v>46.758113096400002</v>
      </c>
      <c r="N46" s="57">
        <v>34557.1992188</v>
      </c>
      <c r="O46" s="55">
        <f t="shared" si="7"/>
        <v>1.0367159765639999</v>
      </c>
      <c r="P46" s="56">
        <f t="shared" si="8"/>
        <v>-0.48715467699999948</v>
      </c>
      <c r="Q46" s="55">
        <f t="shared" si="9"/>
        <v>-4.4286788818181773E-2</v>
      </c>
      <c r="R46" s="55">
        <v>47.245267773400002</v>
      </c>
      <c r="S46" s="55">
        <v>34300.1992188</v>
      </c>
      <c r="T46" s="55">
        <f t="shared" si="1"/>
        <v>1.0290059765640001</v>
      </c>
      <c r="U46" s="56">
        <f>R46-Z46</f>
        <v>-0.79561022659999736</v>
      </c>
      <c r="V46" s="55">
        <f t="shared" si="10"/>
        <v>-3.7886201266666544E-2</v>
      </c>
      <c r="W46" s="55">
        <v>46.346980796499899</v>
      </c>
      <c r="X46" s="55">
        <v>33986.5</v>
      </c>
      <c r="Y46" s="55">
        <f t="shared" si="20"/>
        <v>0.23790549999999999</v>
      </c>
      <c r="Z46" s="53">
        <v>48.040877999999999</v>
      </c>
      <c r="AA46" s="55">
        <v>34062.8984375</v>
      </c>
      <c r="AB46" s="53">
        <f t="shared" si="11"/>
        <v>0.1703144921875</v>
      </c>
      <c r="AC46" s="59">
        <f>(Z46-C46)/Z46*100</f>
        <v>5.0159590338877571</v>
      </c>
      <c r="AD46" s="60">
        <f>Table4[[#This Row],[2021 area (km2)]]-Table4[[#This Row],[1979 area (km2)]]</f>
        <v>-0.71581355649989575</v>
      </c>
      <c r="AE46" s="60">
        <f>AD46/42</f>
        <v>-1.7043179916664184E-2</v>
      </c>
      <c r="AF46" s="9" t="s">
        <v>3</v>
      </c>
      <c r="AG46" s="2" t="s">
        <v>6</v>
      </c>
      <c r="AH46" s="51" t="s">
        <v>262</v>
      </c>
      <c r="AI46" s="2">
        <v>0</v>
      </c>
    </row>
    <row r="47" spans="1:35" x14ac:dyDescent="0.35">
      <c r="A47" s="2">
        <v>41</v>
      </c>
      <c r="B47" s="9" t="s">
        <v>58</v>
      </c>
      <c r="C47" s="54">
        <v>16.217767169999998</v>
      </c>
      <c r="D47" s="54">
        <v>29272.7128906</v>
      </c>
      <c r="E47" s="55">
        <f t="shared" si="13"/>
        <v>0.292727128906</v>
      </c>
      <c r="F47" s="56">
        <f t="shared" si="0"/>
        <v>-0.49543762720000117</v>
      </c>
      <c r="G47" s="55">
        <f t="shared" si="3"/>
        <v>-4.954376272000012E-2</v>
      </c>
      <c r="H47" s="54">
        <v>16.7132047972</v>
      </c>
      <c r="I47" s="54">
        <v>29581.6992188</v>
      </c>
      <c r="J47" s="55">
        <f t="shared" si="4"/>
        <v>0.44372548828199998</v>
      </c>
      <c r="K47" s="56">
        <f t="shared" si="5"/>
        <v>-1.7286346624000011</v>
      </c>
      <c r="L47" s="55">
        <f t="shared" si="6"/>
        <v>-0.12347390445714293</v>
      </c>
      <c r="M47" s="54">
        <v>18.441839459600001</v>
      </c>
      <c r="N47" s="57">
        <v>33662.5</v>
      </c>
      <c r="O47" s="55">
        <f t="shared" si="7"/>
        <v>1.0098750000000001</v>
      </c>
      <c r="P47" s="56">
        <f t="shared" si="8"/>
        <v>-0.52197114310000003</v>
      </c>
      <c r="Q47" s="55">
        <f t="shared" si="9"/>
        <v>-4.7451922100000002E-2</v>
      </c>
      <c r="R47" s="55">
        <v>18.963810602700001</v>
      </c>
      <c r="S47" s="55">
        <v>34435.1015625</v>
      </c>
      <c r="T47" s="55">
        <f t="shared" si="1"/>
        <v>1.0330530468750001</v>
      </c>
      <c r="U47" s="56">
        <f>R47-Z47</f>
        <v>-1.0416623972999979</v>
      </c>
      <c r="V47" s="55">
        <f t="shared" si="10"/>
        <v>-4.9602971299999896E-2</v>
      </c>
      <c r="W47" s="58"/>
      <c r="X47" s="58"/>
      <c r="Y47" s="58"/>
      <c r="Z47" s="53">
        <v>20.005472999999999</v>
      </c>
      <c r="AA47" s="55">
        <v>31334.4003906</v>
      </c>
      <c r="AB47" s="53">
        <f t="shared" si="11"/>
        <v>0.15667200195299999</v>
      </c>
      <c r="AC47" s="59">
        <f>(Z47-C47)/Z47*100</f>
        <v>18.933348039309045</v>
      </c>
      <c r="AD47" s="60">
        <f>Table4[[#This Row],[2021 area (km2)]]-Table4[[#This Row],[1965 area (km2)]]</f>
        <v>-3.7877058300000002</v>
      </c>
      <c r="AE47" s="60">
        <f t="shared" si="19"/>
        <v>-6.7637604107142854E-2</v>
      </c>
      <c r="AF47" s="9" t="s">
        <v>8</v>
      </c>
      <c r="AG47" s="2" t="s">
        <v>13</v>
      </c>
      <c r="AH47" s="51" t="s">
        <v>262</v>
      </c>
      <c r="AI47" s="2">
        <v>0</v>
      </c>
    </row>
    <row r="48" spans="1:35" x14ac:dyDescent="0.35">
      <c r="A48" s="2">
        <v>42</v>
      </c>
      <c r="B48" s="9" t="s">
        <v>59</v>
      </c>
      <c r="C48" s="54">
        <v>3.2400454989999998</v>
      </c>
      <c r="D48" s="54">
        <v>9329.3330077999999</v>
      </c>
      <c r="E48" s="55">
        <f t="shared" si="13"/>
        <v>9.3293330078000003E-2</v>
      </c>
      <c r="F48" s="56">
        <f t="shared" si="0"/>
        <v>-0.24369577864000025</v>
      </c>
      <c r="G48" s="55">
        <f t="shared" si="3"/>
        <v>-2.4369577864000024E-2</v>
      </c>
      <c r="H48" s="54">
        <v>3.4837412776400001</v>
      </c>
      <c r="I48" s="54">
        <v>9318.4697266000003</v>
      </c>
      <c r="J48" s="55">
        <f t="shared" si="4"/>
        <v>0.13977704589900003</v>
      </c>
      <c r="K48" s="56">
        <f t="shared" si="5"/>
        <v>-0.11221526292999995</v>
      </c>
      <c r="L48" s="55">
        <f t="shared" si="6"/>
        <v>-8.0153759235714241E-3</v>
      </c>
      <c r="M48" s="54">
        <v>3.59595654057</v>
      </c>
      <c r="N48" s="57">
        <v>9268.75</v>
      </c>
      <c r="O48" s="55">
        <f t="shared" si="7"/>
        <v>0.27806249999999999</v>
      </c>
      <c r="P48" s="56">
        <f t="shared" si="8"/>
        <v>-0.10863232653999999</v>
      </c>
      <c r="Q48" s="55">
        <f t="shared" si="9"/>
        <v>-9.8756660490909084E-3</v>
      </c>
      <c r="R48" s="55">
        <v>3.70458886711</v>
      </c>
      <c r="S48" s="55">
        <v>9478.5996094000002</v>
      </c>
      <c r="T48" s="55">
        <f t="shared" si="1"/>
        <v>0.28435798828199998</v>
      </c>
      <c r="U48" s="61">
        <f>R48-Z48</f>
        <v>1.5861867109999928E-2</v>
      </c>
      <c r="V48" s="55">
        <f t="shared" si="10"/>
        <v>7.5532700523809183E-4</v>
      </c>
      <c r="W48" s="58"/>
      <c r="X48" s="58"/>
      <c r="Y48" s="58"/>
      <c r="Z48" s="53">
        <v>3.6887270000000001</v>
      </c>
      <c r="AA48" s="55">
        <v>10121.2001953</v>
      </c>
      <c r="AB48" s="53">
        <f t="shared" si="11"/>
        <v>5.0606000976499997E-2</v>
      </c>
      <c r="AC48" s="59">
        <f>(Z48-C48)/Z48*100</f>
        <v>12.163586543541992</v>
      </c>
      <c r="AD48" s="60">
        <f>Table4[[#This Row],[2021 area (km2)]]-Table4[[#This Row],[1965 area (km2)]]</f>
        <v>-0.44868150100000026</v>
      </c>
      <c r="AE48" s="60">
        <f t="shared" si="19"/>
        <v>-8.0121696607142901E-3</v>
      </c>
      <c r="AF48" s="9" t="s">
        <v>8</v>
      </c>
      <c r="AG48" s="2" t="s">
        <v>21</v>
      </c>
      <c r="AH48" s="51" t="s">
        <v>262</v>
      </c>
      <c r="AI48" s="2">
        <v>0</v>
      </c>
    </row>
    <row r="49" spans="1:35" x14ac:dyDescent="0.35">
      <c r="A49" s="2">
        <v>43</v>
      </c>
      <c r="B49" s="9" t="s">
        <v>60</v>
      </c>
      <c r="C49" s="54">
        <v>411.11915349999998</v>
      </c>
      <c r="D49" s="54">
        <v>119838.3359375</v>
      </c>
      <c r="E49" s="55">
        <f t="shared" si="13"/>
        <v>1.198383359375</v>
      </c>
      <c r="F49" s="56">
        <f t="shared" si="0"/>
        <v>-0.77911399999902642</v>
      </c>
      <c r="G49" s="55">
        <f t="shared" si="3"/>
        <v>-7.7911399999902639E-2</v>
      </c>
      <c r="H49" s="54">
        <v>411.89826749999901</v>
      </c>
      <c r="I49" s="54">
        <v>118307</v>
      </c>
      <c r="J49" s="55">
        <f t="shared" si="4"/>
        <v>1.774605</v>
      </c>
      <c r="K49" s="56">
        <f t="shared" si="5"/>
        <v>-2.0552941010000154</v>
      </c>
      <c r="L49" s="55">
        <f t="shared" si="6"/>
        <v>-0.1468067215000011</v>
      </c>
      <c r="M49" s="54">
        <v>413.95356160099902</v>
      </c>
      <c r="N49" s="57">
        <v>123777</v>
      </c>
      <c r="O49" s="55">
        <f t="shared" si="7"/>
        <v>3.7133099999999999</v>
      </c>
      <c r="P49" s="56">
        <f t="shared" si="8"/>
        <v>-0.40830863600098155</v>
      </c>
      <c r="Q49" s="55">
        <f t="shared" si="9"/>
        <v>-3.7118966909180144E-2</v>
      </c>
      <c r="R49" s="55">
        <v>414.36187023700001</v>
      </c>
      <c r="S49" s="55">
        <v>119217</v>
      </c>
      <c r="T49" s="55">
        <f t="shared" si="1"/>
        <v>3.5765099999999999</v>
      </c>
      <c r="U49" s="61">
        <f>R49-W49</f>
        <v>2.3080621750009982</v>
      </c>
      <c r="V49" s="55">
        <f>U49/7</f>
        <v>0.32972316785728545</v>
      </c>
      <c r="W49" s="55">
        <v>412.05380806199901</v>
      </c>
      <c r="X49" s="55">
        <v>122248</v>
      </c>
      <c r="Y49" s="55">
        <f t="shared" si="20"/>
        <v>0.85573600000000005</v>
      </c>
      <c r="Z49" s="63" t="s">
        <v>31</v>
      </c>
      <c r="AA49" s="63"/>
      <c r="AB49" s="63"/>
      <c r="AC49" s="59">
        <f>(W49-C49)/W49*100</f>
        <v>0.2268282791499876</v>
      </c>
      <c r="AD49" s="60">
        <f>Table4[[#This Row],[2021 area (km2)]]-Table4[[#This Row],[1979 area (km2)]]</f>
        <v>-0.93465456199902519</v>
      </c>
      <c r="AE49" s="60">
        <f>AD49/42</f>
        <v>-2.2253680047595838E-2</v>
      </c>
      <c r="AF49" s="9" t="s">
        <v>3</v>
      </c>
      <c r="AG49" s="2" t="s">
        <v>6</v>
      </c>
      <c r="AH49" s="51" t="s">
        <v>264</v>
      </c>
      <c r="AI49" s="2">
        <v>10</v>
      </c>
    </row>
    <row r="50" spans="1:35" x14ac:dyDescent="0.35">
      <c r="A50" s="2">
        <v>44</v>
      </c>
      <c r="B50" s="9" t="s">
        <v>61</v>
      </c>
      <c r="C50" s="54">
        <v>0.62123453399999995</v>
      </c>
      <c r="D50" s="54">
        <v>3908.0070801000002</v>
      </c>
      <c r="E50" s="55">
        <f t="shared" si="13"/>
        <v>3.9080070801000004E-2</v>
      </c>
      <c r="F50" s="56">
        <f t="shared" si="0"/>
        <v>-7.3198478481000029E-2</v>
      </c>
      <c r="G50" s="55">
        <f t="shared" si="3"/>
        <v>-7.3198478481000025E-3</v>
      </c>
      <c r="H50" s="54">
        <v>0.69443301248099998</v>
      </c>
      <c r="I50" s="54">
        <v>4302.2597655999998</v>
      </c>
      <c r="J50" s="55">
        <f t="shared" si="4"/>
        <v>6.4533896484E-2</v>
      </c>
      <c r="K50" s="56">
        <f t="shared" si="5"/>
        <v>-3.2077784714000024E-2</v>
      </c>
      <c r="L50" s="55">
        <f t="shared" si="6"/>
        <v>-2.2912703367142873E-3</v>
      </c>
      <c r="M50" s="54">
        <v>0.726510797195</v>
      </c>
      <c r="N50" s="57">
        <v>4381.8300780999998</v>
      </c>
      <c r="O50" s="55">
        <f t="shared" si="7"/>
        <v>0.131454902343</v>
      </c>
      <c r="P50" s="56">
        <f t="shared" si="8"/>
        <v>-2.7205853566000027E-2</v>
      </c>
      <c r="Q50" s="55">
        <f t="shared" si="9"/>
        <v>-2.4732594150909115E-3</v>
      </c>
      <c r="R50" s="55">
        <v>0.75371665076100003</v>
      </c>
      <c r="S50" s="55">
        <v>4725.4301758000001</v>
      </c>
      <c r="T50" s="55">
        <f t="shared" si="1"/>
        <v>0.14176290527400001</v>
      </c>
      <c r="U50" s="61">
        <f>R50-Z50</f>
        <v>0.169204650761</v>
      </c>
      <c r="V50" s="55">
        <f t="shared" si="10"/>
        <v>8.0573643219523806E-3</v>
      </c>
      <c r="W50" s="58"/>
      <c r="X50" s="58"/>
      <c r="Y50" s="58"/>
      <c r="Z50" s="53">
        <v>0.58451200000000003</v>
      </c>
      <c r="AA50" s="55">
        <v>3767.2299804999998</v>
      </c>
      <c r="AB50" s="53">
        <f t="shared" si="11"/>
        <v>1.8836149902499998E-2</v>
      </c>
      <c r="AC50" s="62">
        <f t="shared" ref="AC50:AC64" si="21">(Z50-C50)/Z50*100</f>
        <v>-6.2825971066462136</v>
      </c>
      <c r="AD50" s="60">
        <f>Table4[[#This Row],[2021 area (km2)]]-Table4[[#This Row],[1965 area (km2)]]</f>
        <v>3.6722533999999918E-2</v>
      </c>
      <c r="AE50" s="60">
        <f t="shared" si="19"/>
        <v>6.5575953571428425E-4</v>
      </c>
      <c r="AF50" s="9" t="s">
        <v>8</v>
      </c>
      <c r="AG50" s="2" t="s">
        <v>11</v>
      </c>
      <c r="AH50" s="51" t="s">
        <v>262</v>
      </c>
      <c r="AI50" s="2">
        <v>0</v>
      </c>
    </row>
    <row r="51" spans="1:35" x14ac:dyDescent="0.35">
      <c r="A51" s="2">
        <v>45</v>
      </c>
      <c r="B51" s="9" t="s">
        <v>62</v>
      </c>
      <c r="C51" s="54">
        <v>95.915019560000005</v>
      </c>
      <c r="D51" s="54">
        <v>49590.0703125</v>
      </c>
      <c r="E51" s="55">
        <f t="shared" si="13"/>
        <v>0.49590070312500001</v>
      </c>
      <c r="F51" s="56">
        <f t="shared" si="0"/>
        <v>-0.60688034119999656</v>
      </c>
      <c r="G51" s="55">
        <f t="shared" si="3"/>
        <v>-6.0688034119999658E-2</v>
      </c>
      <c r="H51" s="54">
        <v>96.521899901200001</v>
      </c>
      <c r="I51" s="54">
        <v>49988.8984375</v>
      </c>
      <c r="J51" s="55">
        <f t="shared" si="4"/>
        <v>0.74983347656249999</v>
      </c>
      <c r="K51" s="56">
        <f t="shared" si="5"/>
        <v>-0.45445637279989626</v>
      </c>
      <c r="L51" s="55">
        <f t="shared" si="6"/>
        <v>-3.2461169485706876E-2</v>
      </c>
      <c r="M51" s="54">
        <v>96.976356273999897</v>
      </c>
      <c r="N51" s="57">
        <v>50035.6992188</v>
      </c>
      <c r="O51" s="55">
        <f t="shared" si="7"/>
        <v>1.5010709765639998</v>
      </c>
      <c r="P51" s="61">
        <f t="shared" si="8"/>
        <v>1.7387697199893637E-2</v>
      </c>
      <c r="Q51" s="55">
        <f t="shared" si="9"/>
        <v>1.580699745444876E-3</v>
      </c>
      <c r="R51" s="55">
        <v>96.958968576800004</v>
      </c>
      <c r="S51" s="55">
        <v>49999</v>
      </c>
      <c r="T51" s="55">
        <f t="shared" si="1"/>
        <v>1.49997</v>
      </c>
      <c r="U51" s="56">
        <f t="shared" ref="U51:U63" si="22">R51-Z51</f>
        <v>-1.6537874232000007</v>
      </c>
      <c r="V51" s="55">
        <f t="shared" si="10"/>
        <v>-7.8751782057142894E-2</v>
      </c>
      <c r="W51" s="58"/>
      <c r="X51" s="58"/>
      <c r="Y51" s="58"/>
      <c r="Z51" s="53">
        <v>98.612756000000005</v>
      </c>
      <c r="AA51" s="55">
        <v>50766.5</v>
      </c>
      <c r="AB51" s="53">
        <f t="shared" si="11"/>
        <v>0.25383250000000002</v>
      </c>
      <c r="AC51" s="59">
        <f t="shared" si="21"/>
        <v>2.7356870950853458</v>
      </c>
      <c r="AD51" s="60">
        <f>Table4[[#This Row],[2021 area (km2)]]-Table4[[#This Row],[1965 area (km2)]]</f>
        <v>-2.6977364399999999</v>
      </c>
      <c r="AE51" s="60">
        <f t="shared" si="19"/>
        <v>-4.8173864999999996E-2</v>
      </c>
      <c r="AF51" s="9" t="s">
        <v>3</v>
      </c>
      <c r="AG51" s="2" t="s">
        <v>17</v>
      </c>
      <c r="AH51" s="51" t="s">
        <v>262</v>
      </c>
      <c r="AI51" s="2">
        <v>2</v>
      </c>
    </row>
    <row r="52" spans="1:35" x14ac:dyDescent="0.35">
      <c r="A52" s="2">
        <v>46</v>
      </c>
      <c r="B52" s="9" t="s">
        <v>63</v>
      </c>
      <c r="C52" s="54">
        <v>0.699572631</v>
      </c>
      <c r="D52" s="54">
        <v>6215.3154297000001</v>
      </c>
      <c r="E52" s="55">
        <f t="shared" si="13"/>
        <v>6.2153154297000003E-2</v>
      </c>
      <c r="F52" s="56">
        <f t="shared" si="0"/>
        <v>-0.11301797709100003</v>
      </c>
      <c r="G52" s="55">
        <f t="shared" si="3"/>
        <v>-1.1301797709100003E-2</v>
      </c>
      <c r="H52" s="54">
        <v>0.81259060809100003</v>
      </c>
      <c r="I52" s="54">
        <v>6534.8198241999999</v>
      </c>
      <c r="J52" s="55">
        <f t="shared" si="4"/>
        <v>9.8022297362999986E-2</v>
      </c>
      <c r="K52" s="56">
        <f t="shared" si="5"/>
        <v>-0.11952753383999992</v>
      </c>
      <c r="L52" s="55">
        <f t="shared" si="6"/>
        <v>-8.5376809885714233E-3</v>
      </c>
      <c r="M52" s="54">
        <v>0.93211814193099995</v>
      </c>
      <c r="N52" s="57">
        <v>6425.1801758000001</v>
      </c>
      <c r="O52" s="55">
        <f t="shared" si="7"/>
        <v>0.19275540527400001</v>
      </c>
      <c r="P52" s="56">
        <f t="shared" si="8"/>
        <v>-4.3684084736000051E-2</v>
      </c>
      <c r="Q52" s="55">
        <f t="shared" si="9"/>
        <v>-3.9712804305454593E-3</v>
      </c>
      <c r="R52" s="55">
        <v>0.97580222666700001</v>
      </c>
      <c r="S52" s="55">
        <v>6332.7402344000002</v>
      </c>
      <c r="T52" s="55">
        <f t="shared" si="1"/>
        <v>0.189982207032</v>
      </c>
      <c r="U52" s="56">
        <f t="shared" si="22"/>
        <v>-0.23699977333299993</v>
      </c>
      <c r="V52" s="55">
        <f t="shared" si="10"/>
        <v>-1.1285703492047616E-2</v>
      </c>
      <c r="W52" s="58"/>
      <c r="X52" s="58"/>
      <c r="Y52" s="58"/>
      <c r="Z52" s="53">
        <v>1.2128019999999999</v>
      </c>
      <c r="AA52" s="55">
        <v>10307.7998047</v>
      </c>
      <c r="AB52" s="53">
        <f t="shared" si="11"/>
        <v>5.1538999023500003E-2</v>
      </c>
      <c r="AC52" s="59">
        <f t="shared" si="21"/>
        <v>42.317655231439261</v>
      </c>
      <c r="AD52" s="60">
        <f>Table4[[#This Row],[2021 area (km2)]]-Table4[[#This Row],[1965 area (km2)]]</f>
        <v>-0.51322936899999994</v>
      </c>
      <c r="AE52" s="60">
        <f t="shared" si="19"/>
        <v>-9.1648101607142846E-3</v>
      </c>
      <c r="AF52" s="9" t="s">
        <v>8</v>
      </c>
      <c r="AG52" s="2" t="s">
        <v>11</v>
      </c>
      <c r="AH52" s="51" t="s">
        <v>262</v>
      </c>
      <c r="AI52" s="2">
        <v>0</v>
      </c>
    </row>
    <row r="53" spans="1:35" x14ac:dyDescent="0.35">
      <c r="A53" s="2">
        <v>47</v>
      </c>
      <c r="B53" s="9" t="s">
        <v>64</v>
      </c>
      <c r="C53" s="54">
        <v>17.007088790000001</v>
      </c>
      <c r="D53" s="54">
        <v>18625.6699219</v>
      </c>
      <c r="E53" s="55">
        <f t="shared" si="13"/>
        <v>0.18625669921900001</v>
      </c>
      <c r="F53" s="56">
        <f t="shared" si="0"/>
        <v>-0.70064067729989787</v>
      </c>
      <c r="G53" s="55">
        <f t="shared" si="3"/>
        <v>-7.0064067729989785E-2</v>
      </c>
      <c r="H53" s="54">
        <v>17.707729467299899</v>
      </c>
      <c r="I53" s="54">
        <v>18071</v>
      </c>
      <c r="J53" s="55">
        <f t="shared" si="4"/>
        <v>0.271065</v>
      </c>
      <c r="K53" s="56">
        <f t="shared" si="5"/>
        <v>-0.36670402020000026</v>
      </c>
      <c r="L53" s="55">
        <f t="shared" si="6"/>
        <v>-2.6193144300000019E-2</v>
      </c>
      <c r="M53" s="54">
        <v>18.074433487499899</v>
      </c>
      <c r="N53" s="57">
        <v>18369</v>
      </c>
      <c r="O53" s="55">
        <f t="shared" si="7"/>
        <v>0.55106999999999995</v>
      </c>
      <c r="P53" s="56">
        <f t="shared" si="8"/>
        <v>-0.34583113000000054</v>
      </c>
      <c r="Q53" s="55">
        <f t="shared" si="9"/>
        <v>-3.1439193636363688E-2</v>
      </c>
      <c r="R53" s="55">
        <v>18.4202646174999</v>
      </c>
      <c r="S53" s="55">
        <v>18643.5</v>
      </c>
      <c r="T53" s="55">
        <f t="shared" si="1"/>
        <v>0.55930500000000005</v>
      </c>
      <c r="U53" s="56">
        <f t="shared" si="22"/>
        <v>-1.0896003825001017</v>
      </c>
      <c r="V53" s="55">
        <f t="shared" si="10"/>
        <v>-5.1885732500004847E-2</v>
      </c>
      <c r="W53" s="58"/>
      <c r="X53" s="58"/>
      <c r="Y53" s="58"/>
      <c r="Z53" s="53">
        <v>19.509865000000001</v>
      </c>
      <c r="AA53" s="55">
        <v>18776</v>
      </c>
      <c r="AB53" s="53">
        <f t="shared" si="11"/>
        <v>9.3880000000000005E-2</v>
      </c>
      <c r="AC53" s="59">
        <f t="shared" si="21"/>
        <v>12.828260011025192</v>
      </c>
      <c r="AD53" s="60">
        <f>Table4[[#This Row],[2021 area (km2)]]-Table4[[#This Row],[1965 area (km2)]]</f>
        <v>-2.5027762100000004</v>
      </c>
      <c r="AE53" s="60">
        <f t="shared" si="19"/>
        <v>-4.4692432321428575E-2</v>
      </c>
      <c r="AF53" s="9" t="s">
        <v>8</v>
      </c>
      <c r="AG53" s="2" t="s">
        <v>9</v>
      </c>
      <c r="AH53" s="51" t="s">
        <v>262</v>
      </c>
      <c r="AI53" s="2">
        <v>0</v>
      </c>
    </row>
    <row r="54" spans="1:35" x14ac:dyDescent="0.35">
      <c r="A54" s="2">
        <v>48</v>
      </c>
      <c r="B54" s="9" t="s">
        <v>65</v>
      </c>
      <c r="C54" s="54">
        <v>22.662893019999999</v>
      </c>
      <c r="D54" s="54">
        <v>23349.7324219</v>
      </c>
      <c r="E54" s="55">
        <f t="shared" si="13"/>
        <v>0.23349732421899999</v>
      </c>
      <c r="F54" s="56">
        <f t="shared" si="0"/>
        <v>-0.20103195230000281</v>
      </c>
      <c r="G54" s="55">
        <f t="shared" si="3"/>
        <v>-2.010319523000028E-2</v>
      </c>
      <c r="H54" s="54">
        <v>22.863924972300001</v>
      </c>
      <c r="I54" s="54">
        <v>22964.8007812</v>
      </c>
      <c r="J54" s="55">
        <f t="shared" si="4"/>
        <v>0.34447201171800002</v>
      </c>
      <c r="K54" s="56">
        <f t="shared" si="5"/>
        <v>-0.59007718770000039</v>
      </c>
      <c r="L54" s="55">
        <f t="shared" si="6"/>
        <v>-4.2148370550000029E-2</v>
      </c>
      <c r="M54" s="54">
        <v>23.454002160000002</v>
      </c>
      <c r="N54" s="57">
        <v>26127.8007812</v>
      </c>
      <c r="O54" s="55">
        <f t="shared" si="7"/>
        <v>0.78383402343599995</v>
      </c>
      <c r="P54" s="61">
        <f t="shared" si="8"/>
        <v>3.6277021000000076E-2</v>
      </c>
      <c r="Q54" s="55">
        <f t="shared" si="9"/>
        <v>3.2979110000000071E-3</v>
      </c>
      <c r="R54" s="55">
        <v>23.417725139000002</v>
      </c>
      <c r="S54" s="55">
        <v>26102.8007812</v>
      </c>
      <c r="T54" s="55">
        <f t="shared" si="1"/>
        <v>0.78308402343600003</v>
      </c>
      <c r="U54" s="56">
        <f t="shared" si="22"/>
        <v>-0.34561886099999839</v>
      </c>
      <c r="V54" s="55">
        <f t="shared" si="10"/>
        <v>-1.6458040999999923E-2</v>
      </c>
      <c r="W54" s="58"/>
      <c r="X54" s="58"/>
      <c r="Y54" s="58"/>
      <c r="Z54" s="53">
        <v>23.763344</v>
      </c>
      <c r="AA54" s="55">
        <v>23182</v>
      </c>
      <c r="AB54" s="53">
        <f t="shared" si="11"/>
        <v>0.11591</v>
      </c>
      <c r="AC54" s="59">
        <f t="shared" si="21"/>
        <v>4.6308759406925279</v>
      </c>
      <c r="AD54" s="60">
        <f>Table4[[#This Row],[2021 area (km2)]]-Table4[[#This Row],[1965 area (km2)]]</f>
        <v>-1.1004509800000015</v>
      </c>
      <c r="AE54" s="60">
        <f t="shared" si="19"/>
        <v>-1.9650910357142885E-2</v>
      </c>
      <c r="AF54" s="9" t="s">
        <v>8</v>
      </c>
      <c r="AG54" s="2" t="s">
        <v>13</v>
      </c>
      <c r="AH54" s="51" t="s">
        <v>262</v>
      </c>
      <c r="AI54" s="2">
        <v>0</v>
      </c>
    </row>
    <row r="55" spans="1:35" x14ac:dyDescent="0.35">
      <c r="A55" s="2">
        <v>49</v>
      </c>
      <c r="B55" s="9" t="s">
        <v>66</v>
      </c>
      <c r="C55" s="54">
        <v>196.54874169999999</v>
      </c>
      <c r="D55" s="54">
        <v>71095.6875</v>
      </c>
      <c r="E55" s="55">
        <f t="shared" si="13"/>
        <v>0.71095687500000004</v>
      </c>
      <c r="F55" s="56">
        <f t="shared" si="0"/>
        <v>-3.4999004583369242E-8</v>
      </c>
      <c r="G55" s="55">
        <f t="shared" si="3"/>
        <v>-3.4999004583369243E-9</v>
      </c>
      <c r="H55" s="54">
        <v>196.548741734999</v>
      </c>
      <c r="I55" s="54">
        <v>71095.703125</v>
      </c>
      <c r="J55" s="55">
        <f t="shared" si="4"/>
        <v>1.066435546875</v>
      </c>
      <c r="K55" s="56">
        <f t="shared" si="5"/>
        <v>-4.2184511480010087</v>
      </c>
      <c r="L55" s="55">
        <f t="shared" si="6"/>
        <v>-0.3013179391429292</v>
      </c>
      <c r="M55" s="54">
        <v>200.76719288300001</v>
      </c>
      <c r="N55" s="57">
        <v>73586.8984375</v>
      </c>
      <c r="O55" s="55">
        <f t="shared" si="7"/>
        <v>2.207606953125</v>
      </c>
      <c r="P55" s="56">
        <f t="shared" si="8"/>
        <v>-2.6773691619989961</v>
      </c>
      <c r="Q55" s="55">
        <f t="shared" si="9"/>
        <v>-0.24339719654536329</v>
      </c>
      <c r="R55" s="55">
        <v>203.444562044999</v>
      </c>
      <c r="S55" s="55">
        <v>73346.296875</v>
      </c>
      <c r="T55" s="55">
        <f t="shared" si="1"/>
        <v>2.2003889062500002</v>
      </c>
      <c r="U55" s="61">
        <f>R55-Z55</f>
        <v>1.0066780449990063</v>
      </c>
      <c r="V55" s="55">
        <f t="shared" si="10"/>
        <v>4.7937049761857441E-2</v>
      </c>
      <c r="W55" s="55">
        <v>196.548741734999</v>
      </c>
      <c r="X55" s="55">
        <v>73777.3984375</v>
      </c>
      <c r="Y55" s="55">
        <f t="shared" si="20"/>
        <v>0.51644178906250005</v>
      </c>
      <c r="Z55" s="53">
        <v>202.437884</v>
      </c>
      <c r="AA55" s="55">
        <v>71944</v>
      </c>
      <c r="AB55" s="53">
        <f t="shared" si="11"/>
        <v>0.35971999999999998</v>
      </c>
      <c r="AC55" s="59">
        <f t="shared" si="21"/>
        <v>2.9091107769136744</v>
      </c>
      <c r="AD55" s="60">
        <f>Table4[[#This Row],[2021 area (km2)]]-Table4[[#This Row],[1979 area (km2)]]</f>
        <v>-3.4999004583369242E-8</v>
      </c>
      <c r="AE55" s="60">
        <f>AD55/42</f>
        <v>-8.3330963293736292E-10</v>
      </c>
      <c r="AF55" s="9" t="s">
        <v>3</v>
      </c>
      <c r="AG55" s="2" t="s">
        <v>6</v>
      </c>
      <c r="AH55" s="51" t="s">
        <v>265</v>
      </c>
      <c r="AI55" s="2">
        <v>7</v>
      </c>
    </row>
    <row r="56" spans="1:35" x14ac:dyDescent="0.35">
      <c r="A56" s="2">
        <v>50</v>
      </c>
      <c r="B56" s="9" t="s">
        <v>67</v>
      </c>
      <c r="C56" s="54">
        <v>88.35802296</v>
      </c>
      <c r="D56" s="54">
        <v>50265.7539062</v>
      </c>
      <c r="E56" s="55">
        <f t="shared" si="13"/>
        <v>0.50265753906199995</v>
      </c>
      <c r="F56" s="56">
        <f t="shared" si="0"/>
        <v>-2.1588277538998994</v>
      </c>
      <c r="G56" s="55">
        <f t="shared" si="3"/>
        <v>-0.21588277538998996</v>
      </c>
      <c r="H56" s="54">
        <v>90.516850713899899</v>
      </c>
      <c r="I56" s="54">
        <v>50669.1015625</v>
      </c>
      <c r="J56" s="55">
        <f t="shared" si="4"/>
        <v>0.76003652343749994</v>
      </c>
      <c r="K56" s="56">
        <f t="shared" si="5"/>
        <v>-7.1995897360001067</v>
      </c>
      <c r="L56" s="55">
        <f t="shared" si="6"/>
        <v>-0.51425640971429332</v>
      </c>
      <c r="M56" s="54">
        <v>97.716440449900006</v>
      </c>
      <c r="N56" s="57">
        <v>57645.6992188</v>
      </c>
      <c r="O56" s="55">
        <f t="shared" si="7"/>
        <v>1.729370976564</v>
      </c>
      <c r="P56" s="56">
        <f t="shared" si="8"/>
        <v>-3.3672697131000007</v>
      </c>
      <c r="Q56" s="55">
        <f t="shared" si="9"/>
        <v>-0.30611542846363643</v>
      </c>
      <c r="R56" s="55">
        <v>101.08371016300001</v>
      </c>
      <c r="S56" s="55">
        <v>70888.5</v>
      </c>
      <c r="T56" s="55">
        <f t="shared" si="1"/>
        <v>2.126655</v>
      </c>
      <c r="U56" s="56">
        <f t="shared" si="22"/>
        <v>-5.6355983486240007</v>
      </c>
      <c r="V56" s="55">
        <f t="shared" si="10"/>
        <v>-0.26836182612495241</v>
      </c>
      <c r="W56" s="58"/>
      <c r="X56" s="58"/>
      <c r="Y56" s="58"/>
      <c r="Z56" s="53">
        <v>106.71930851162401</v>
      </c>
      <c r="AA56" s="55">
        <v>76626.6015625</v>
      </c>
      <c r="AB56" s="53">
        <f t="shared" si="11"/>
        <v>0.38313300781249998</v>
      </c>
      <c r="AC56" s="59">
        <f t="shared" si="21"/>
        <v>17.20521413388288</v>
      </c>
      <c r="AD56" s="60">
        <f>Table4[[#This Row],[2021 area (km2)]]-Table4[[#This Row],[1965 area (km2)]]</f>
        <v>-18.361285551624007</v>
      </c>
      <c r="AE56" s="60">
        <f t="shared" si="19"/>
        <v>-0.32788009913614297</v>
      </c>
      <c r="AF56" s="9" t="s">
        <v>8</v>
      </c>
      <c r="AG56" s="2" t="s">
        <v>13</v>
      </c>
      <c r="AH56" s="51" t="s">
        <v>262</v>
      </c>
      <c r="AI56" s="2">
        <v>0</v>
      </c>
    </row>
    <row r="57" spans="1:35" x14ac:dyDescent="0.35">
      <c r="A57" s="2">
        <v>51</v>
      </c>
      <c r="B57" s="9" t="s">
        <v>68</v>
      </c>
      <c r="C57" s="54">
        <v>17.485551300000001</v>
      </c>
      <c r="D57" s="54">
        <v>22467.1796875</v>
      </c>
      <c r="E57" s="55">
        <f t="shared" si="13"/>
        <v>0.224671796875</v>
      </c>
      <c r="F57" s="56">
        <f t="shared" si="0"/>
        <v>-0.56693245820000016</v>
      </c>
      <c r="G57" s="55">
        <f t="shared" si="3"/>
        <v>-5.6693245820000016E-2</v>
      </c>
      <c r="H57" s="54">
        <v>18.052483758200001</v>
      </c>
      <c r="I57" s="54">
        <v>23261.4003906</v>
      </c>
      <c r="J57" s="55">
        <f t="shared" si="4"/>
        <v>0.34892100585900004</v>
      </c>
      <c r="K57" s="56">
        <f t="shared" si="5"/>
        <v>-0.47981206399989773</v>
      </c>
      <c r="L57" s="55">
        <f t="shared" si="6"/>
        <v>-3.4272290285706983E-2</v>
      </c>
      <c r="M57" s="54">
        <v>18.532295822199899</v>
      </c>
      <c r="N57" s="57">
        <v>24689.1992188</v>
      </c>
      <c r="O57" s="55">
        <f t="shared" si="7"/>
        <v>0.74067597656399997</v>
      </c>
      <c r="P57" s="56">
        <f t="shared" si="8"/>
        <v>-0.12722655860000032</v>
      </c>
      <c r="Q57" s="55">
        <f t="shared" si="9"/>
        <v>-1.156605078181821E-2</v>
      </c>
      <c r="R57" s="55">
        <v>18.659522380799899</v>
      </c>
      <c r="S57" s="55">
        <v>25118</v>
      </c>
      <c r="T57" s="55">
        <f t="shared" si="1"/>
        <v>0.75353999999999999</v>
      </c>
      <c r="U57" s="56">
        <f t="shared" si="22"/>
        <v>-0.64385122041030129</v>
      </c>
      <c r="V57" s="55">
        <f t="shared" si="10"/>
        <v>-3.0659581924300062E-2</v>
      </c>
      <c r="W57" s="58"/>
      <c r="X57" s="58"/>
      <c r="Y57" s="58"/>
      <c r="Z57" s="53">
        <v>19.3033736012102</v>
      </c>
      <c r="AA57" s="55">
        <v>26048.4003906</v>
      </c>
      <c r="AB57" s="53">
        <f t="shared" si="11"/>
        <v>0.13024200195300001</v>
      </c>
      <c r="AC57" s="59">
        <f t="shared" si="21"/>
        <v>9.4171223060006124</v>
      </c>
      <c r="AD57" s="60">
        <f>Table4[[#This Row],[2021 area (km2)]]-Table4[[#This Row],[1965 area (km2)]]</f>
        <v>-1.8178223012101995</v>
      </c>
      <c r="AE57" s="60">
        <f t="shared" si="19"/>
        <v>-3.2461112521610706E-2</v>
      </c>
      <c r="AF57" s="9" t="s">
        <v>8</v>
      </c>
      <c r="AG57" s="2" t="s">
        <v>27</v>
      </c>
      <c r="AH57" s="51" t="s">
        <v>262</v>
      </c>
      <c r="AI57" s="2">
        <v>0</v>
      </c>
    </row>
    <row r="58" spans="1:35" x14ac:dyDescent="0.35">
      <c r="A58" s="2">
        <v>52</v>
      </c>
      <c r="B58" s="9" t="s">
        <v>69</v>
      </c>
      <c r="C58" s="54">
        <v>1.144762069</v>
      </c>
      <c r="D58" s="54">
        <v>5385.8466797000001</v>
      </c>
      <c r="E58" s="55">
        <f t="shared" si="13"/>
        <v>5.3858466797000001E-2</v>
      </c>
      <c r="F58" s="56">
        <f t="shared" si="0"/>
        <v>-1.6000001323845936E-10</v>
      </c>
      <c r="G58" s="55">
        <f t="shared" si="3"/>
        <v>-1.6000001323845937E-11</v>
      </c>
      <c r="H58" s="54">
        <v>1.14476206916</v>
      </c>
      <c r="I58" s="54">
        <v>5385.8500977000003</v>
      </c>
      <c r="J58" s="55">
        <f t="shared" si="4"/>
        <v>8.0787751465500018E-2</v>
      </c>
      <c r="K58" s="56">
        <f t="shared" si="5"/>
        <v>-0.34222128221999992</v>
      </c>
      <c r="L58" s="55">
        <f t="shared" si="6"/>
        <v>-2.4444377301428566E-2</v>
      </c>
      <c r="M58" s="54">
        <v>1.4869833513799999</v>
      </c>
      <c r="N58" s="57">
        <v>5792.4799805000002</v>
      </c>
      <c r="O58" s="55">
        <f t="shared" si="7"/>
        <v>0.173774399415</v>
      </c>
      <c r="P58" s="56">
        <f t="shared" si="8"/>
        <v>0</v>
      </c>
      <c r="Q58" s="55">
        <f t="shared" si="9"/>
        <v>0</v>
      </c>
      <c r="R58" s="55">
        <v>1.4869833513799999</v>
      </c>
      <c r="S58" s="55">
        <v>5792.4799805000002</v>
      </c>
      <c r="T58" s="55">
        <f t="shared" si="1"/>
        <v>0.173774399415</v>
      </c>
      <c r="U58" s="61">
        <f t="shared" si="22"/>
        <v>2.2515351379999826E-2</v>
      </c>
      <c r="V58" s="55">
        <f t="shared" si="10"/>
        <v>1.0721595895238013E-3</v>
      </c>
      <c r="W58" s="58"/>
      <c r="X58" s="58"/>
      <c r="Y58" s="58"/>
      <c r="Z58" s="53">
        <v>1.4644680000000001</v>
      </c>
      <c r="AA58" s="55">
        <v>5622.4501952999999</v>
      </c>
      <c r="AB58" s="53">
        <f t="shared" si="11"/>
        <v>2.8112250976500001E-2</v>
      </c>
      <c r="AC58" s="59">
        <f t="shared" si="21"/>
        <v>21.830858100006285</v>
      </c>
      <c r="AD58" s="60">
        <f>Table4[[#This Row],[2021 area (km2)]]-Table4[[#This Row],[1965 area (km2)]]</f>
        <v>-0.31970593100000011</v>
      </c>
      <c r="AE58" s="60">
        <f t="shared" si="19"/>
        <v>-5.7090344821428595E-3</v>
      </c>
      <c r="AF58" s="9" t="s">
        <v>8</v>
      </c>
      <c r="AG58" s="2" t="s">
        <v>70</v>
      </c>
      <c r="AH58" s="51" t="s">
        <v>262</v>
      </c>
      <c r="AI58" s="2">
        <v>0</v>
      </c>
    </row>
    <row r="59" spans="1:35" x14ac:dyDescent="0.35">
      <c r="A59" s="2">
        <v>53</v>
      </c>
      <c r="B59" s="9" t="s">
        <v>71</v>
      </c>
      <c r="C59" s="54">
        <v>0.96566023999999995</v>
      </c>
      <c r="D59" s="54">
        <v>5122.8872069999998</v>
      </c>
      <c r="E59" s="55">
        <f t="shared" si="13"/>
        <v>5.1228872070000001E-2</v>
      </c>
      <c r="F59" s="56">
        <f t="shared" si="0"/>
        <v>-9.4962000120000112E-2</v>
      </c>
      <c r="G59" s="55">
        <f t="shared" si="3"/>
        <v>-9.4962000120000119E-3</v>
      </c>
      <c r="H59" s="54">
        <v>1.0606222401200001</v>
      </c>
      <c r="I59" s="54">
        <v>5240.6201172000001</v>
      </c>
      <c r="J59" s="55">
        <f t="shared" si="4"/>
        <v>7.8609301758000003E-2</v>
      </c>
      <c r="K59" s="56">
        <f t="shared" si="5"/>
        <v>-6.3695526989999918E-2</v>
      </c>
      <c r="L59" s="55">
        <f t="shared" si="6"/>
        <v>-4.5496804992857087E-3</v>
      </c>
      <c r="M59" s="54">
        <v>1.12431776711</v>
      </c>
      <c r="N59" s="57">
        <v>5148.9301758000001</v>
      </c>
      <c r="O59" s="55">
        <f t="shared" si="7"/>
        <v>0.15446790527400001</v>
      </c>
      <c r="P59" s="56">
        <f t="shared" si="8"/>
        <v>-6.919811220000005E-2</v>
      </c>
      <c r="Q59" s="55">
        <f t="shared" si="9"/>
        <v>-6.2907374727272777E-3</v>
      </c>
      <c r="R59" s="55">
        <v>1.19351587931</v>
      </c>
      <c r="S59" s="55">
        <v>5255.2998047000001</v>
      </c>
      <c r="T59" s="55">
        <f t="shared" si="1"/>
        <v>0.15765899414100001</v>
      </c>
      <c r="U59" s="56">
        <f t="shared" si="22"/>
        <v>2.9238793099999327E-3</v>
      </c>
      <c r="V59" s="55">
        <f t="shared" si="10"/>
        <v>1.3923234809523489E-4</v>
      </c>
      <c r="W59" s="58"/>
      <c r="X59" s="58"/>
      <c r="Y59" s="58"/>
      <c r="Z59" s="53">
        <v>1.1905920000000001</v>
      </c>
      <c r="AA59" s="55">
        <v>7209.8701172000001</v>
      </c>
      <c r="AB59" s="53">
        <f t="shared" si="11"/>
        <v>3.6049350585999999E-2</v>
      </c>
      <c r="AC59" s="59">
        <f t="shared" si="21"/>
        <v>18.892429984411127</v>
      </c>
      <c r="AD59" s="60">
        <f>Table4[[#This Row],[2021 area (km2)]]-Table4[[#This Row],[1965 area (km2)]]</f>
        <v>-0.22493176000000015</v>
      </c>
      <c r="AE59" s="60">
        <f t="shared" si="19"/>
        <v>-4.0166385714285741E-3</v>
      </c>
      <c r="AF59" s="9" t="s">
        <v>8</v>
      </c>
      <c r="AG59" s="2" t="s">
        <v>11</v>
      </c>
      <c r="AH59" s="51" t="s">
        <v>262</v>
      </c>
      <c r="AI59" s="2">
        <v>0</v>
      </c>
    </row>
    <row r="60" spans="1:35" x14ac:dyDescent="0.35">
      <c r="A60" s="2">
        <v>54</v>
      </c>
      <c r="B60" s="9" t="s">
        <v>72</v>
      </c>
      <c r="C60" s="54">
        <v>92.423546579999993</v>
      </c>
      <c r="D60" s="54">
        <v>49552.140625</v>
      </c>
      <c r="E60" s="55">
        <f t="shared" si="13"/>
        <v>0.49552140625000002</v>
      </c>
      <c r="F60" s="56">
        <f t="shared" si="0"/>
        <v>7.0009775754442671E-10</v>
      </c>
      <c r="G60" s="55">
        <f t="shared" si="3"/>
        <v>7.0009775754442671E-11</v>
      </c>
      <c r="H60" s="54">
        <v>92.423546579299895</v>
      </c>
      <c r="I60" s="54">
        <v>49552.1015625</v>
      </c>
      <c r="J60" s="55">
        <f t="shared" si="4"/>
        <v>0.74328152343749998</v>
      </c>
      <c r="K60" s="56">
        <f t="shared" si="5"/>
        <v>-1.6882641947999986</v>
      </c>
      <c r="L60" s="55">
        <f t="shared" si="6"/>
        <v>-0.12059029962857133</v>
      </c>
      <c r="M60" s="54">
        <v>94.111810774099894</v>
      </c>
      <c r="N60" s="57">
        <v>49831.1015625</v>
      </c>
      <c r="O60" s="55">
        <f t="shared" si="7"/>
        <v>1.4949330468749999</v>
      </c>
      <c r="P60" s="56">
        <f t="shared" si="8"/>
        <v>-0.57209963600000435</v>
      </c>
      <c r="Q60" s="55">
        <f t="shared" si="9"/>
        <v>-5.2009057818182214E-2</v>
      </c>
      <c r="R60" s="55">
        <v>94.683910410099898</v>
      </c>
      <c r="S60" s="55">
        <v>51693.1992188</v>
      </c>
      <c r="T60" s="55">
        <f t="shared" si="1"/>
        <v>1.5507959765639998</v>
      </c>
      <c r="U60" s="56">
        <f t="shared" si="22"/>
        <v>-4.0334475899001063</v>
      </c>
      <c r="V60" s="55">
        <f t="shared" si="10"/>
        <v>-0.19206893285238602</v>
      </c>
      <c r="W60" s="58"/>
      <c r="X60" s="58"/>
      <c r="Y60" s="58"/>
      <c r="Z60" s="53">
        <v>98.717358000000004</v>
      </c>
      <c r="AA60" s="55">
        <v>51144.5</v>
      </c>
      <c r="AB60" s="53">
        <f t="shared" si="11"/>
        <v>0.25572250000000002</v>
      </c>
      <c r="AC60" s="59">
        <f t="shared" si="21"/>
        <v>6.3755873815018544</v>
      </c>
      <c r="AD60" s="60">
        <f>Table4[[#This Row],[2021 area (km2)]]-Table4[[#This Row],[1965 area (km2)]]</f>
        <v>-6.2938114200000115</v>
      </c>
      <c r="AE60" s="60">
        <f t="shared" si="19"/>
        <v>-0.11238948964285735</v>
      </c>
      <c r="AF60" s="9" t="s">
        <v>8</v>
      </c>
      <c r="AG60" s="2" t="s">
        <v>27</v>
      </c>
      <c r="AH60" s="51" t="s">
        <v>262</v>
      </c>
      <c r="AI60" s="2">
        <v>1</v>
      </c>
    </row>
    <row r="61" spans="1:35" x14ac:dyDescent="0.35">
      <c r="A61" s="2">
        <v>55</v>
      </c>
      <c r="B61" s="9" t="s">
        <v>73</v>
      </c>
      <c r="C61" s="54">
        <v>50.882947000000001</v>
      </c>
      <c r="D61" s="54">
        <v>62792.6640625</v>
      </c>
      <c r="E61" s="55">
        <f t="shared" si="13"/>
        <v>0.62792664062500003</v>
      </c>
      <c r="F61" s="56">
        <f t="shared" si="0"/>
        <v>-2.2735591980998962</v>
      </c>
      <c r="G61" s="55">
        <f t="shared" si="3"/>
        <v>-0.22735591980998962</v>
      </c>
      <c r="H61" s="54">
        <v>53.156506198099898</v>
      </c>
      <c r="I61" s="54">
        <v>64202.1992188</v>
      </c>
      <c r="J61" s="55">
        <f t="shared" si="4"/>
        <v>0.9630329882819999</v>
      </c>
      <c r="K61" s="56">
        <f t="shared" si="5"/>
        <v>-1.7531803270001021</v>
      </c>
      <c r="L61" s="55">
        <f t="shared" si="6"/>
        <v>-0.125227166214293</v>
      </c>
      <c r="M61" s="54">
        <v>54.9096865251</v>
      </c>
      <c r="N61" s="57">
        <v>66413</v>
      </c>
      <c r="O61" s="55">
        <f t="shared" si="7"/>
        <v>1.9923900000000001</v>
      </c>
      <c r="P61" s="56">
        <f t="shared" si="8"/>
        <v>-0.83277496459989919</v>
      </c>
      <c r="Q61" s="55">
        <f t="shared" si="9"/>
        <v>-7.5706814963627203E-2</v>
      </c>
      <c r="R61" s="55">
        <v>55.742461489699899</v>
      </c>
      <c r="S61" s="55">
        <v>68096.703125</v>
      </c>
      <c r="T61" s="55">
        <f t="shared" si="1"/>
        <v>2.0429010937499998</v>
      </c>
      <c r="U61" s="56">
        <f t="shared" si="22"/>
        <v>-1.3333465103001032</v>
      </c>
      <c r="V61" s="55">
        <f t="shared" si="10"/>
        <v>-6.3492690966671581E-2</v>
      </c>
      <c r="W61" s="58"/>
      <c r="X61" s="58"/>
      <c r="Y61" s="58"/>
      <c r="Z61" s="53">
        <v>57.075808000000002</v>
      </c>
      <c r="AA61" s="55">
        <v>68407</v>
      </c>
      <c r="AB61" s="53">
        <f t="shared" si="11"/>
        <v>0.34203499999999998</v>
      </c>
      <c r="AC61" s="59">
        <f t="shared" si="21"/>
        <v>10.850237985242364</v>
      </c>
      <c r="AD61" s="60">
        <f>Table4[[#This Row],[2021 area (km2)]]-Table4[[#This Row],[1965 area (km2)]]</f>
        <v>-6.1928610000000006</v>
      </c>
      <c r="AE61" s="60">
        <f t="shared" si="19"/>
        <v>-0.11058680357142858</v>
      </c>
      <c r="AF61" s="9" t="s">
        <v>3</v>
      </c>
      <c r="AG61" s="2" t="s">
        <v>13</v>
      </c>
      <c r="AH61" s="51" t="s">
        <v>262</v>
      </c>
      <c r="AI61" s="2">
        <v>0</v>
      </c>
    </row>
    <row r="62" spans="1:35" x14ac:dyDescent="0.35">
      <c r="A62" s="2">
        <v>56</v>
      </c>
      <c r="B62" s="9" t="s">
        <v>74</v>
      </c>
      <c r="C62" s="54">
        <v>267.46304149999997</v>
      </c>
      <c r="D62" s="54">
        <v>68791.6640625</v>
      </c>
      <c r="E62" s="55">
        <f t="shared" si="13"/>
        <v>0.68791664062500002</v>
      </c>
      <c r="F62" s="61">
        <f t="shared" si="0"/>
        <v>0.53373728699995127</v>
      </c>
      <c r="G62" s="55">
        <f t="shared" si="3"/>
        <v>5.3373728699995127E-2</v>
      </c>
      <c r="H62" s="54">
        <v>266.92930421300002</v>
      </c>
      <c r="I62" s="54">
        <v>68825.6015625</v>
      </c>
      <c r="J62" s="55">
        <f t="shared" si="4"/>
        <v>1.0323840234374999</v>
      </c>
      <c r="K62" s="56">
        <f t="shared" si="5"/>
        <v>-3.051197050998951</v>
      </c>
      <c r="L62" s="55">
        <f t="shared" si="6"/>
        <v>-0.21794264649992506</v>
      </c>
      <c r="M62" s="54">
        <v>269.98050126399897</v>
      </c>
      <c r="N62" s="57">
        <v>69435.796875</v>
      </c>
      <c r="O62" s="55">
        <f t="shared" si="7"/>
        <v>2.0830739062500001</v>
      </c>
      <c r="P62" s="61">
        <f t="shared" si="8"/>
        <v>0.9216433149989598</v>
      </c>
      <c r="Q62" s="55">
        <f t="shared" si="9"/>
        <v>8.378575590899634E-2</v>
      </c>
      <c r="R62" s="55">
        <v>269.05885794900001</v>
      </c>
      <c r="S62" s="55">
        <v>69534.3984375</v>
      </c>
      <c r="T62" s="55">
        <f t="shared" si="1"/>
        <v>2.086031953125</v>
      </c>
      <c r="U62" s="56">
        <f t="shared" si="22"/>
        <v>-1.5349940510000124</v>
      </c>
      <c r="V62" s="55">
        <f t="shared" si="10"/>
        <v>-7.3094954809524396E-2</v>
      </c>
      <c r="W62" s="58"/>
      <c r="X62" s="58"/>
      <c r="Y62" s="58"/>
      <c r="Z62" s="53">
        <v>270.59385200000003</v>
      </c>
      <c r="AA62" s="55">
        <v>68811.6015625</v>
      </c>
      <c r="AB62" s="53">
        <f t="shared" si="11"/>
        <v>0.34405800781250001</v>
      </c>
      <c r="AC62" s="59">
        <f t="shared" si="21"/>
        <v>1.1570146464377364</v>
      </c>
      <c r="AD62" s="60">
        <f>Table4[[#This Row],[2021 area (km2)]]-Table4[[#This Row],[1965 area (km2)]]</f>
        <v>-3.1308105000000523</v>
      </c>
      <c r="AE62" s="60">
        <f t="shared" si="19"/>
        <v>-5.5907330357143792E-2</v>
      </c>
      <c r="AF62" s="9" t="s">
        <v>8</v>
      </c>
      <c r="AG62" s="2" t="s">
        <v>19</v>
      </c>
      <c r="AH62" s="51" t="s">
        <v>262</v>
      </c>
      <c r="AI62" s="2">
        <v>0</v>
      </c>
    </row>
    <row r="63" spans="1:35" x14ac:dyDescent="0.35">
      <c r="A63" s="2">
        <v>57</v>
      </c>
      <c r="B63" s="9" t="s">
        <v>75</v>
      </c>
      <c r="C63" s="54">
        <v>7.820819975</v>
      </c>
      <c r="D63" s="54">
        <v>15765.5009766</v>
      </c>
      <c r="E63" s="55">
        <f t="shared" si="13"/>
        <v>0.157655009766</v>
      </c>
      <c r="F63" s="56">
        <f t="shared" si="0"/>
        <v>-0.38563521391000055</v>
      </c>
      <c r="G63" s="55">
        <f t="shared" si="3"/>
        <v>-3.8563521391000055E-2</v>
      </c>
      <c r="H63" s="54">
        <v>8.2064551889100006</v>
      </c>
      <c r="I63" s="54">
        <v>15952.0996094</v>
      </c>
      <c r="J63" s="55">
        <f t="shared" si="4"/>
        <v>0.239281494141</v>
      </c>
      <c r="K63" s="56">
        <f t="shared" si="5"/>
        <v>-0.22512567840998976</v>
      </c>
      <c r="L63" s="55">
        <f t="shared" si="6"/>
        <v>-1.6080405600713554E-2</v>
      </c>
      <c r="M63" s="54">
        <v>8.4315808673199903</v>
      </c>
      <c r="N63" s="57">
        <v>16050.5</v>
      </c>
      <c r="O63" s="55">
        <f t="shared" si="7"/>
        <v>0.48151500000000003</v>
      </c>
      <c r="P63" s="56">
        <f t="shared" si="8"/>
        <v>-6.4582563080000099E-2</v>
      </c>
      <c r="Q63" s="55">
        <f t="shared" si="9"/>
        <v>-5.8711420981818275E-3</v>
      </c>
      <c r="R63" s="55">
        <v>8.4961634303999904</v>
      </c>
      <c r="S63" s="55">
        <v>16180.7998047</v>
      </c>
      <c r="T63" s="55">
        <f t="shared" si="1"/>
        <v>0.48542399414099996</v>
      </c>
      <c r="U63" s="56">
        <f t="shared" si="22"/>
        <v>-0.73745056960000888</v>
      </c>
      <c r="V63" s="55">
        <f t="shared" si="10"/>
        <v>-3.5116693790476612E-2</v>
      </c>
      <c r="W63" s="58"/>
      <c r="X63" s="58"/>
      <c r="Y63" s="58"/>
      <c r="Z63" s="53">
        <v>9.2336139999999993</v>
      </c>
      <c r="AA63" s="55">
        <v>16769.9003906</v>
      </c>
      <c r="AB63" s="53">
        <f t="shared" si="11"/>
        <v>8.3849501953000005E-2</v>
      </c>
      <c r="AC63" s="59">
        <f t="shared" si="21"/>
        <v>15.300553228670804</v>
      </c>
      <c r="AD63" s="60">
        <f>Table4[[#This Row],[2021 area (km2)]]-Table4[[#This Row],[1965 area (km2)]]</f>
        <v>-1.4127940249999993</v>
      </c>
      <c r="AE63" s="60">
        <f t="shared" si="19"/>
        <v>-2.5228464732142845E-2</v>
      </c>
      <c r="AF63" s="9" t="s">
        <v>8</v>
      </c>
      <c r="AG63" s="2" t="s">
        <v>9</v>
      </c>
      <c r="AH63" s="51" t="s">
        <v>262</v>
      </c>
      <c r="AI63" s="2">
        <v>0</v>
      </c>
    </row>
    <row r="64" spans="1:35" x14ac:dyDescent="0.35">
      <c r="A64" s="2">
        <v>58</v>
      </c>
      <c r="B64" s="9" t="s">
        <v>76</v>
      </c>
      <c r="C64" s="54">
        <v>71.741325849999996</v>
      </c>
      <c r="D64" s="54">
        <v>50263.2773438</v>
      </c>
      <c r="E64" s="55">
        <f t="shared" si="13"/>
        <v>0.50263277343800006</v>
      </c>
      <c r="F64" s="56">
        <f t="shared" si="0"/>
        <v>-2.0667034559000115</v>
      </c>
      <c r="G64" s="55">
        <f t="shared" si="3"/>
        <v>-0.20667034559000114</v>
      </c>
      <c r="H64" s="54">
        <v>73.808029305900007</v>
      </c>
      <c r="I64" s="54">
        <v>52546</v>
      </c>
      <c r="J64" s="55">
        <f t="shared" si="4"/>
        <v>0.78818999999999995</v>
      </c>
      <c r="K64" s="56">
        <f t="shared" si="5"/>
        <v>-2.1453701595998922</v>
      </c>
      <c r="L64" s="55">
        <f t="shared" si="6"/>
        <v>-0.1532407256857066</v>
      </c>
      <c r="M64" s="54">
        <v>75.953399465499899</v>
      </c>
      <c r="N64" s="57">
        <v>55368.6015625</v>
      </c>
      <c r="O64" s="55">
        <f t="shared" si="7"/>
        <v>1.661058046875</v>
      </c>
      <c r="P64" s="61">
        <f t="shared" si="8"/>
        <v>6.5967725600003746E-2</v>
      </c>
      <c r="Q64" s="55">
        <f t="shared" si="9"/>
        <v>5.9970659636367045E-3</v>
      </c>
      <c r="R64" s="55">
        <v>75.887431739899895</v>
      </c>
      <c r="S64" s="55">
        <v>55134.1992188</v>
      </c>
      <c r="T64" s="55">
        <f t="shared" si="1"/>
        <v>1.654025976564</v>
      </c>
      <c r="U64" s="61">
        <f>R64-Z64</f>
        <v>0.56386773989989081</v>
      </c>
      <c r="V64" s="55">
        <f t="shared" si="10"/>
        <v>2.6850844757137657E-2</v>
      </c>
      <c r="W64" s="58"/>
      <c r="X64" s="58"/>
      <c r="Y64" s="58"/>
      <c r="Z64" s="53">
        <v>75.323564000000005</v>
      </c>
      <c r="AA64" s="55">
        <v>47402.8984375</v>
      </c>
      <c r="AB64" s="53">
        <f t="shared" si="11"/>
        <v>0.23701449218750001</v>
      </c>
      <c r="AC64" s="59">
        <f t="shared" si="21"/>
        <v>4.755800123849701</v>
      </c>
      <c r="AD64" s="60">
        <f>Table4[[#This Row],[2021 area (km2)]]-Table4[[#This Row],[1965 area (km2)]]</f>
        <v>-3.5822381500000091</v>
      </c>
      <c r="AE64" s="60">
        <f t="shared" si="19"/>
        <v>-6.3968538392857308E-2</v>
      </c>
      <c r="AF64" s="9" t="s">
        <v>8</v>
      </c>
      <c r="AG64" s="2" t="s">
        <v>13</v>
      </c>
      <c r="AH64" s="51" t="s">
        <v>262</v>
      </c>
      <c r="AI64" s="2">
        <v>0</v>
      </c>
    </row>
    <row r="65" spans="1:35" x14ac:dyDescent="0.35">
      <c r="A65" s="2">
        <v>59</v>
      </c>
      <c r="B65" s="9" t="s">
        <v>77</v>
      </c>
      <c r="C65" s="54">
        <v>6.3766734129999998</v>
      </c>
      <c r="D65" s="54">
        <v>15422.4667969</v>
      </c>
      <c r="E65" s="55">
        <f t="shared" si="13"/>
        <v>0.154224667969</v>
      </c>
      <c r="F65" s="61">
        <f t="shared" si="0"/>
        <v>5.2331819720000006E-2</v>
      </c>
      <c r="G65" s="55">
        <f t="shared" si="3"/>
        <v>5.2331819720000004E-3</v>
      </c>
      <c r="H65" s="54">
        <v>6.3243415932799998</v>
      </c>
      <c r="I65" s="54">
        <v>15291</v>
      </c>
      <c r="J65" s="55">
        <f t="shared" si="4"/>
        <v>0.22936500000000001</v>
      </c>
      <c r="K65" s="56">
        <f t="shared" si="5"/>
        <v>-1.3051663086100005</v>
      </c>
      <c r="L65" s="55">
        <f t="shared" si="6"/>
        <v>-9.3226164900714323E-2</v>
      </c>
      <c r="M65" s="54">
        <v>7.6295079018900003</v>
      </c>
      <c r="N65" s="57">
        <v>12154.2998047</v>
      </c>
      <c r="O65" s="55">
        <f t="shared" si="7"/>
        <v>0.36462899414099997</v>
      </c>
      <c r="P65" s="64">
        <f t="shared" si="8"/>
        <v>0.93131245589000056</v>
      </c>
      <c r="Q65" s="55">
        <f t="shared" si="9"/>
        <v>8.4664768717272784E-2</v>
      </c>
      <c r="R65" s="55">
        <v>6.6981954459999997</v>
      </c>
      <c r="S65" s="55">
        <v>13988.2001953</v>
      </c>
      <c r="T65" s="55">
        <f t="shared" si="1"/>
        <v>0.41964600585900003</v>
      </c>
      <c r="U65" s="56">
        <f>R65-W65</f>
        <v>-0.12180455400000056</v>
      </c>
      <c r="V65" s="55">
        <f>U65/7</f>
        <v>-1.7400650571428651E-2</v>
      </c>
      <c r="W65" s="55">
        <v>6.82</v>
      </c>
      <c r="X65" s="55">
        <v>14407.2998047</v>
      </c>
      <c r="Y65" s="55">
        <f t="shared" si="20"/>
        <v>0.1008510986329</v>
      </c>
      <c r="Z65" s="63" t="s">
        <v>31</v>
      </c>
      <c r="AA65" s="65"/>
      <c r="AB65" s="65"/>
      <c r="AC65" s="59">
        <f>(W65-C65)/W65*100</f>
        <v>6.5003898387096841</v>
      </c>
      <c r="AD65" s="60">
        <f>Table4[[#This Row],[2021 area (km2)]]-Table4[[#This Row],[1979 area (km2)]]</f>
        <v>-0.44332658700000049</v>
      </c>
      <c r="AE65" s="60">
        <f>AD65/42</f>
        <v>-1.0555394928571441E-2</v>
      </c>
      <c r="AF65" s="9" t="s">
        <v>8</v>
      </c>
      <c r="AG65" s="2" t="s">
        <v>6</v>
      </c>
      <c r="AH65" s="51" t="s">
        <v>262</v>
      </c>
      <c r="AI65" s="2">
        <v>0</v>
      </c>
    </row>
    <row r="66" spans="1:35" x14ac:dyDescent="0.35">
      <c r="A66" s="2">
        <v>60</v>
      </c>
      <c r="B66" s="9" t="s">
        <v>78</v>
      </c>
      <c r="C66" s="54">
        <v>154.84047709999999</v>
      </c>
      <c r="D66" s="54">
        <v>62312.4960938</v>
      </c>
      <c r="E66" s="55">
        <f t="shared" si="13"/>
        <v>0.62312496093799996</v>
      </c>
      <c r="F66" s="56">
        <f t="shared" si="0"/>
        <v>-0.86357852900002285</v>
      </c>
      <c r="G66" s="55">
        <f t="shared" si="3"/>
        <v>-8.635785290000228E-2</v>
      </c>
      <c r="H66" s="54">
        <v>155.70405562900001</v>
      </c>
      <c r="I66" s="54">
        <v>61829.1992188</v>
      </c>
      <c r="J66" s="55">
        <f t="shared" si="4"/>
        <v>0.92743798828199997</v>
      </c>
      <c r="K66" s="56">
        <f t="shared" si="5"/>
        <v>-1.4513775469999928</v>
      </c>
      <c r="L66" s="55">
        <f t="shared" si="6"/>
        <v>-0.10366982478571377</v>
      </c>
      <c r="M66" s="54">
        <v>157.155433176</v>
      </c>
      <c r="N66" s="57">
        <v>60493.1015625</v>
      </c>
      <c r="O66" s="55">
        <f t="shared" si="7"/>
        <v>1.814793046875</v>
      </c>
      <c r="P66" s="56">
        <f t="shared" si="8"/>
        <v>-0.50361394999899289</v>
      </c>
      <c r="Q66" s="55">
        <f t="shared" si="9"/>
        <v>-4.5783086363544806E-2</v>
      </c>
      <c r="R66" s="55">
        <v>157.659047125999</v>
      </c>
      <c r="S66" s="55">
        <v>63294.3984375</v>
      </c>
      <c r="T66" s="55">
        <f t="shared" si="1"/>
        <v>1.898831953125</v>
      </c>
      <c r="U66" s="56">
        <f>R66-W66</f>
        <v>-3.950049176637549E-10</v>
      </c>
      <c r="V66" s="55">
        <f>U66/7</f>
        <v>-5.6429273951964982E-11</v>
      </c>
      <c r="W66" s="55">
        <v>157.659047126394</v>
      </c>
      <c r="X66" s="55">
        <v>64719.6015625</v>
      </c>
      <c r="Y66" s="55">
        <f t="shared" si="20"/>
        <v>0.45303721093749999</v>
      </c>
      <c r="Z66" s="63" t="s">
        <v>31</v>
      </c>
      <c r="AA66" s="63"/>
      <c r="AB66" s="63"/>
      <c r="AC66" s="59">
        <f>(W66-C66)/W66*100</f>
        <v>1.7877629465401934</v>
      </c>
      <c r="AD66" s="60">
        <f>Table4[[#This Row],[2021 area (km2)]]-Table4[[#This Row],[1979 area (km2)]]</f>
        <v>-2.8185700263940134</v>
      </c>
      <c r="AE66" s="60">
        <f>AD66/42</f>
        <v>-6.7108810152238421E-2</v>
      </c>
      <c r="AF66" s="9" t="s">
        <v>3</v>
      </c>
      <c r="AG66" s="2" t="s">
        <v>6</v>
      </c>
      <c r="AH66" s="51" t="s">
        <v>262</v>
      </c>
      <c r="AI66" s="2">
        <v>0</v>
      </c>
    </row>
    <row r="67" spans="1:35" x14ac:dyDescent="0.35">
      <c r="A67" s="2">
        <v>61</v>
      </c>
      <c r="B67" s="9" t="s">
        <v>79</v>
      </c>
      <c r="C67" s="54">
        <v>29.420123239999999</v>
      </c>
      <c r="D67" s="54">
        <v>35618.5351562</v>
      </c>
      <c r="E67" s="55">
        <f t="shared" si="13"/>
        <v>0.35618535156199999</v>
      </c>
      <c r="F67" s="56">
        <f t="shared" si="0"/>
        <v>-2.0642725337000023</v>
      </c>
      <c r="G67" s="55">
        <f t="shared" si="3"/>
        <v>-0.20642725337000023</v>
      </c>
      <c r="H67" s="54">
        <v>31.484395773700001</v>
      </c>
      <c r="I67" s="54">
        <v>36530.6992188</v>
      </c>
      <c r="J67" s="55">
        <f t="shared" si="4"/>
        <v>0.54796048828199995</v>
      </c>
      <c r="K67" s="56">
        <f t="shared" si="5"/>
        <v>-1.1737081835999987</v>
      </c>
      <c r="L67" s="55">
        <f t="shared" si="6"/>
        <v>-8.383629882857134E-2</v>
      </c>
      <c r="M67" s="54">
        <v>32.6581039573</v>
      </c>
      <c r="N67" s="57">
        <v>37680.6992188</v>
      </c>
      <c r="O67" s="55">
        <f t="shared" si="7"/>
        <v>1.1304209765639999</v>
      </c>
      <c r="P67" s="56">
        <f t="shared" si="8"/>
        <v>-1.6989368754000012</v>
      </c>
      <c r="Q67" s="55">
        <f t="shared" si="9"/>
        <v>-0.15444880685454557</v>
      </c>
      <c r="R67" s="55">
        <v>34.357040832700001</v>
      </c>
      <c r="S67" s="55">
        <v>34943</v>
      </c>
      <c r="T67" s="55">
        <f t="shared" si="1"/>
        <v>1.0482899999999999</v>
      </c>
      <c r="U67" s="56">
        <f>R67-Z67</f>
        <v>-3.1613541672999972</v>
      </c>
      <c r="V67" s="55">
        <f t="shared" si="10"/>
        <v>-0.1505406746333332</v>
      </c>
      <c r="W67" s="58"/>
      <c r="X67" s="58"/>
      <c r="Y67" s="58"/>
      <c r="Z67" s="53">
        <v>37.518394999999998</v>
      </c>
      <c r="AA67" s="55">
        <v>33977.5</v>
      </c>
      <c r="AB67" s="53">
        <f t="shared" si="11"/>
        <v>0.1698875</v>
      </c>
      <c r="AC67" s="59">
        <f t="shared" ref="AC67:AC77" si="23">(Z67-C67)/Z67*100</f>
        <v>21.584803294490609</v>
      </c>
      <c r="AD67" s="60">
        <f>Table4[[#This Row],[2021 area (km2)]]-Table4[[#This Row],[1965 area (km2)]]</f>
        <v>-8.0982717599999994</v>
      </c>
      <c r="AE67" s="60">
        <f t="shared" si="19"/>
        <v>-0.14461199571428571</v>
      </c>
      <c r="AF67" s="9" t="s">
        <v>3</v>
      </c>
      <c r="AG67" s="2" t="s">
        <v>13</v>
      </c>
      <c r="AH67" s="51" t="s">
        <v>262</v>
      </c>
      <c r="AI67" s="2">
        <v>0</v>
      </c>
    </row>
    <row r="68" spans="1:35" x14ac:dyDescent="0.35">
      <c r="A68" s="2">
        <v>62</v>
      </c>
      <c r="B68" s="9" t="s">
        <v>80</v>
      </c>
      <c r="C68" s="54">
        <v>24.030973750000001</v>
      </c>
      <c r="D68" s="54">
        <v>25693.3359375</v>
      </c>
      <c r="E68" s="55">
        <f t="shared" si="13"/>
        <v>0.256933359375</v>
      </c>
      <c r="F68" s="56">
        <f t="shared" si="0"/>
        <v>-0.32901024279999902</v>
      </c>
      <c r="G68" s="55">
        <f t="shared" si="3"/>
        <v>-3.2901024279999899E-2</v>
      </c>
      <c r="H68" s="54">
        <v>24.3599839928</v>
      </c>
      <c r="I68" s="54">
        <v>25869.4003906</v>
      </c>
      <c r="J68" s="55">
        <f t="shared" si="4"/>
        <v>0.38804100585900003</v>
      </c>
      <c r="K68" s="56">
        <f t="shared" si="5"/>
        <v>-0.15790072009989942</v>
      </c>
      <c r="L68" s="55">
        <f t="shared" si="6"/>
        <v>-1.1278622864278529E-2</v>
      </c>
      <c r="M68" s="54">
        <v>24.5178847128999</v>
      </c>
      <c r="N68" s="57">
        <v>25755.0996094</v>
      </c>
      <c r="O68" s="55">
        <f t="shared" si="7"/>
        <v>0.77265298828199991</v>
      </c>
      <c r="P68" s="56">
        <f t="shared" si="8"/>
        <v>-0.17852252660010137</v>
      </c>
      <c r="Q68" s="55">
        <f t="shared" si="9"/>
        <v>-1.6229320600009214E-2</v>
      </c>
      <c r="R68" s="55">
        <v>24.696407239500001</v>
      </c>
      <c r="S68" s="55">
        <v>25989.9003906</v>
      </c>
      <c r="T68" s="55">
        <f t="shared" si="1"/>
        <v>0.7796970117180001</v>
      </c>
      <c r="U68" s="56">
        <f>R68-Z68</f>
        <v>-8.301476049999934E-2</v>
      </c>
      <c r="V68" s="55">
        <f t="shared" si="10"/>
        <v>-3.9530838333333021E-3</v>
      </c>
      <c r="W68" s="58"/>
      <c r="X68" s="58"/>
      <c r="Y68" s="58"/>
      <c r="Z68" s="53">
        <v>24.779422</v>
      </c>
      <c r="AA68" s="55">
        <v>26129.5996094</v>
      </c>
      <c r="AB68" s="53">
        <f t="shared" si="11"/>
        <v>0.130647998047</v>
      </c>
      <c r="AC68" s="59">
        <f t="shared" si="23"/>
        <v>3.0204427286479851</v>
      </c>
      <c r="AD68" s="60">
        <f>Table4[[#This Row],[2021 area (km2)]]-Table4[[#This Row],[1965 area (km2)]]</f>
        <v>-0.74844824999999915</v>
      </c>
      <c r="AE68" s="60">
        <f t="shared" si="19"/>
        <v>-1.3365147321428556E-2</v>
      </c>
      <c r="AF68" s="9" t="s">
        <v>3</v>
      </c>
      <c r="AG68" s="2" t="s">
        <v>17</v>
      </c>
      <c r="AH68" s="51" t="s">
        <v>262</v>
      </c>
      <c r="AI68" s="2">
        <v>0</v>
      </c>
    </row>
    <row r="69" spans="1:35" x14ac:dyDescent="0.35">
      <c r="A69" s="2">
        <v>63</v>
      </c>
      <c r="B69" s="9" t="s">
        <v>81</v>
      </c>
      <c r="C69" s="54">
        <v>30.39631464</v>
      </c>
      <c r="D69" s="54">
        <v>26362.7226562</v>
      </c>
      <c r="E69" s="55">
        <f t="shared" si="13"/>
        <v>0.26362722656199999</v>
      </c>
      <c r="F69" s="56">
        <f t="shared" si="0"/>
        <v>-3.8492346319998987</v>
      </c>
      <c r="G69" s="55">
        <f t="shared" si="3"/>
        <v>-0.38492346319998988</v>
      </c>
      <c r="H69" s="54">
        <v>34.245549271999899</v>
      </c>
      <c r="I69" s="54">
        <v>28640.8007812</v>
      </c>
      <c r="J69" s="55">
        <f t="shared" si="4"/>
        <v>0.42961201171800001</v>
      </c>
      <c r="K69" s="56">
        <f t="shared" si="5"/>
        <v>-3.2075134434001029</v>
      </c>
      <c r="L69" s="55">
        <f t="shared" si="6"/>
        <v>-0.22910810310000734</v>
      </c>
      <c r="M69" s="54">
        <v>37.453062715400002</v>
      </c>
      <c r="N69" s="57">
        <v>29257.5</v>
      </c>
      <c r="O69" s="55">
        <f t="shared" si="7"/>
        <v>0.87772499999999998</v>
      </c>
      <c r="P69" s="56">
        <f t="shared" si="8"/>
        <v>-1.6895821759</v>
      </c>
      <c r="Q69" s="55">
        <f t="shared" si="9"/>
        <v>-0.15359837962727274</v>
      </c>
      <c r="R69" s="55">
        <v>39.142644891300002</v>
      </c>
      <c r="S69" s="55">
        <v>30834.5996094</v>
      </c>
      <c r="T69" s="55">
        <f t="shared" si="1"/>
        <v>0.9250379882819999</v>
      </c>
      <c r="U69" s="56">
        <f>R69-Z69</f>
        <v>-3.1748181086999949</v>
      </c>
      <c r="V69" s="55">
        <f t="shared" si="10"/>
        <v>-0.15118181469999975</v>
      </c>
      <c r="W69" s="58"/>
      <c r="X69" s="58"/>
      <c r="Y69" s="58"/>
      <c r="Z69" s="53">
        <v>42.317462999999996</v>
      </c>
      <c r="AA69" s="55">
        <v>32072.1992188</v>
      </c>
      <c r="AB69" s="53">
        <f t="shared" si="11"/>
        <v>0.16036099609400001</v>
      </c>
      <c r="AC69" s="59">
        <f t="shared" si="23"/>
        <v>28.170753903654379</v>
      </c>
      <c r="AD69" s="60">
        <f>Table4[[#This Row],[2021 area (km2)]]-Table4[[#This Row],[1965 area (km2)]]</f>
        <v>-11.921148359999997</v>
      </c>
      <c r="AE69" s="60">
        <f t="shared" si="19"/>
        <v>-0.21287764928571423</v>
      </c>
      <c r="AF69" s="9" t="s">
        <v>8</v>
      </c>
      <c r="AG69" s="2" t="s">
        <v>13</v>
      </c>
      <c r="AH69" s="51" t="s">
        <v>262</v>
      </c>
      <c r="AI69" s="2">
        <v>0</v>
      </c>
    </row>
    <row r="70" spans="1:35" x14ac:dyDescent="0.35">
      <c r="A70" s="2">
        <v>64</v>
      </c>
      <c r="B70" s="9" t="s">
        <v>82</v>
      </c>
      <c r="C70" s="54">
        <v>59.971756550000002</v>
      </c>
      <c r="D70" s="54">
        <v>40347.65625</v>
      </c>
      <c r="E70" s="55">
        <f t="shared" si="13"/>
        <v>0.40347656250000002</v>
      </c>
      <c r="F70" s="56">
        <f t="shared" si="0"/>
        <v>-1.0008402981998969</v>
      </c>
      <c r="G70" s="55">
        <f t="shared" si="3"/>
        <v>-0.10008402981998969</v>
      </c>
      <c r="H70" s="54">
        <v>60.972596848199899</v>
      </c>
      <c r="I70" s="54">
        <v>42249</v>
      </c>
      <c r="J70" s="55">
        <f t="shared" si="4"/>
        <v>0.63373500000000005</v>
      </c>
      <c r="K70" s="56">
        <f t="shared" si="5"/>
        <v>-1.502896078500001</v>
      </c>
      <c r="L70" s="55">
        <f t="shared" si="6"/>
        <v>-0.10734971989285721</v>
      </c>
      <c r="M70" s="54">
        <v>62.4754929266999</v>
      </c>
      <c r="N70" s="57">
        <v>43122.6015625</v>
      </c>
      <c r="O70" s="55">
        <f t="shared" si="7"/>
        <v>1.293678046875</v>
      </c>
      <c r="P70" s="56">
        <f t="shared" si="8"/>
        <v>-0.56464032310010026</v>
      </c>
      <c r="Q70" s="55">
        <f t="shared" si="9"/>
        <v>-5.1330938463645476E-2</v>
      </c>
      <c r="R70" s="55">
        <v>63.0401332498</v>
      </c>
      <c r="S70" s="55">
        <v>43433.3984375</v>
      </c>
      <c r="T70" s="55">
        <f t="shared" si="1"/>
        <v>1.3030019531249999</v>
      </c>
      <c r="U70" s="56">
        <f>R70-Z70</f>
        <v>-1.214809750199997</v>
      </c>
      <c r="V70" s="55">
        <f t="shared" si="10"/>
        <v>-5.7848083342857001E-2</v>
      </c>
      <c r="W70" s="58"/>
      <c r="X70" s="58"/>
      <c r="Y70" s="58"/>
      <c r="Z70" s="53">
        <v>64.254942999999997</v>
      </c>
      <c r="AA70" s="55">
        <v>43944.8984375</v>
      </c>
      <c r="AB70" s="53">
        <f t="shared" si="11"/>
        <v>0.21972449218750001</v>
      </c>
      <c r="AC70" s="59">
        <f t="shared" si="23"/>
        <v>6.6659252191695124</v>
      </c>
      <c r="AD70" s="60">
        <f>Table4[[#This Row],[2021 area (km2)]]-Table4[[#This Row],[1965 area (km2)]]</f>
        <v>-4.2831864499999952</v>
      </c>
      <c r="AE70" s="60">
        <f t="shared" si="19"/>
        <v>-7.648547232142848E-2</v>
      </c>
      <c r="AF70" s="9" t="s">
        <v>3</v>
      </c>
      <c r="AG70" s="2" t="s">
        <v>13</v>
      </c>
      <c r="AH70" s="51" t="s">
        <v>262</v>
      </c>
      <c r="AI70" s="2">
        <v>0</v>
      </c>
    </row>
    <row r="71" spans="1:35" x14ac:dyDescent="0.35">
      <c r="A71" s="2">
        <v>65</v>
      </c>
      <c r="B71" s="9" t="s">
        <v>83</v>
      </c>
      <c r="C71" s="54">
        <v>114.0707661</v>
      </c>
      <c r="D71" s="54">
        <v>55971.890625</v>
      </c>
      <c r="E71" s="55">
        <f t="shared" si="13"/>
        <v>0.55971890624999998</v>
      </c>
      <c r="F71" s="56">
        <f t="shared" ref="F71:F134" si="24">C71-H71</f>
        <v>-3.5001519839990038</v>
      </c>
      <c r="G71" s="55">
        <f t="shared" si="3"/>
        <v>-0.35001519839990036</v>
      </c>
      <c r="H71" s="54">
        <v>117.570918083999</v>
      </c>
      <c r="I71" s="54">
        <v>56191.3984375</v>
      </c>
      <c r="J71" s="55">
        <f t="shared" si="4"/>
        <v>0.84287097656249999</v>
      </c>
      <c r="K71" s="56">
        <f t="shared" si="5"/>
        <v>-6.3887325500000003</v>
      </c>
      <c r="L71" s="55">
        <f t="shared" si="6"/>
        <v>-0.45633803928571431</v>
      </c>
      <c r="M71" s="54">
        <v>123.959650633999</v>
      </c>
      <c r="N71" s="57">
        <v>57079.6992188</v>
      </c>
      <c r="O71" s="55">
        <f t="shared" si="7"/>
        <v>1.712390976564</v>
      </c>
      <c r="P71" s="56">
        <f t="shared" si="8"/>
        <v>-2.5562047779999943</v>
      </c>
      <c r="Q71" s="55">
        <f t="shared" si="9"/>
        <v>-0.23238225254545403</v>
      </c>
      <c r="R71" s="55">
        <v>126.515855411999</v>
      </c>
      <c r="S71" s="55">
        <v>60993</v>
      </c>
      <c r="T71" s="55">
        <f t="shared" ref="T71:T134" si="25">(S71*30)/1000000</f>
        <v>1.82979</v>
      </c>
      <c r="U71" s="56">
        <f t="shared" ref="U71:U74" si="26">R71-W71</f>
        <v>-1.3785888700000015</v>
      </c>
      <c r="V71" s="55">
        <f t="shared" si="10"/>
        <v>-6.5647089047619123E-2</v>
      </c>
      <c r="W71" s="55">
        <v>127.894444281999</v>
      </c>
      <c r="X71" s="55">
        <v>54720.8984375</v>
      </c>
      <c r="Y71" s="55">
        <f t="shared" si="20"/>
        <v>0.38304628906249999</v>
      </c>
      <c r="Z71" s="53">
        <v>130.03642300000001</v>
      </c>
      <c r="AA71" s="55">
        <v>52923.5</v>
      </c>
      <c r="AB71" s="53">
        <f t="shared" si="11"/>
        <v>0.26461750000000001</v>
      </c>
      <c r="AC71" s="59">
        <f t="shared" si="23"/>
        <v>12.277834572548963</v>
      </c>
      <c r="AD71" s="60">
        <f>Table4[[#This Row],[2021 area (km2)]]-Table4[[#This Row],[1965 area (km2)]]</f>
        <v>-15.965656900000013</v>
      </c>
      <c r="AE71" s="60">
        <f t="shared" ref="AE71:AE102" si="27">AD71/56</f>
        <v>-0.28510101607142879</v>
      </c>
      <c r="AF71" s="9" t="s">
        <v>8</v>
      </c>
      <c r="AG71" s="2" t="s">
        <v>84</v>
      </c>
      <c r="AH71" s="51" t="s">
        <v>262</v>
      </c>
      <c r="AI71" s="2">
        <v>0</v>
      </c>
    </row>
    <row r="72" spans="1:35" x14ac:dyDescent="0.35">
      <c r="A72" s="2">
        <v>66</v>
      </c>
      <c r="B72" s="9" t="s">
        <v>85</v>
      </c>
      <c r="C72" s="54">
        <v>156.49274199999999</v>
      </c>
      <c r="D72" s="54">
        <v>67067.84375</v>
      </c>
      <c r="E72" s="55">
        <f t="shared" si="13"/>
        <v>0.6706784375</v>
      </c>
      <c r="F72" s="56">
        <f t="shared" si="24"/>
        <v>-0.70064281500000902</v>
      </c>
      <c r="G72" s="55">
        <f t="shared" ref="G72:G135" si="28">F72/10</f>
        <v>-7.0064281500000908E-2</v>
      </c>
      <c r="H72" s="54">
        <v>157.193384815</v>
      </c>
      <c r="I72" s="54">
        <v>67666.8984375</v>
      </c>
      <c r="J72" s="55">
        <f t="shared" ref="J72:J135" si="29">(I72*15)/1000000</f>
        <v>1.0150034765625</v>
      </c>
      <c r="K72" s="56">
        <f>H72-M72</f>
        <v>-1.402430562999001</v>
      </c>
      <c r="L72" s="55">
        <f t="shared" ref="L72:L135" si="30">K72/14</f>
        <v>-0.10017361164278579</v>
      </c>
      <c r="M72" s="54">
        <v>158.595815377999</v>
      </c>
      <c r="N72" s="57">
        <v>68850.6015625</v>
      </c>
      <c r="O72" s="55">
        <f t="shared" ref="O72:O135" si="31">(N72*30)/1000000</f>
        <v>2.0655180468749998</v>
      </c>
      <c r="P72" s="56">
        <f t="shared" ref="P72:P135" si="32">M72-R72</f>
        <v>-0.23186162900100271</v>
      </c>
      <c r="Q72" s="55">
        <f t="shared" ref="Q72:Q135" si="33">P72/11</f>
        <v>-2.1078329909182066E-2</v>
      </c>
      <c r="R72" s="55">
        <v>158.82767700700001</v>
      </c>
      <c r="S72" s="55">
        <v>70111.6015625</v>
      </c>
      <c r="T72" s="55">
        <f t="shared" si="25"/>
        <v>2.1033480468749999</v>
      </c>
      <c r="U72" s="61">
        <f>R72-Z72</f>
        <v>1.1866430070000149</v>
      </c>
      <c r="V72" s="55">
        <f t="shared" ref="V72:V134" si="34">U72/21</f>
        <v>5.650680985714357E-2</v>
      </c>
      <c r="W72" s="58"/>
      <c r="X72" s="58"/>
      <c r="Y72" s="58"/>
      <c r="Z72" s="53">
        <v>157.64103399999999</v>
      </c>
      <c r="AA72" s="55">
        <v>65615.796875</v>
      </c>
      <c r="AB72" s="53">
        <f t="shared" ref="AB72:AB134" si="35">(AA72*5)/1000000</f>
        <v>0.32807898437499999</v>
      </c>
      <c r="AC72" s="59">
        <f t="shared" si="23"/>
        <v>0.72842201732830425</v>
      </c>
      <c r="AD72" s="60">
        <f>Table4[[#This Row],[2021 area (km2)]]-Table4[[#This Row],[1965 area (km2)]]</f>
        <v>-1.1482919999999979</v>
      </c>
      <c r="AE72" s="60">
        <f t="shared" si="27"/>
        <v>-2.0505214285714248E-2</v>
      </c>
      <c r="AF72" s="9" t="s">
        <v>8</v>
      </c>
      <c r="AG72" s="2" t="s">
        <v>27</v>
      </c>
      <c r="AH72" s="51" t="s">
        <v>262</v>
      </c>
      <c r="AI72" s="2">
        <v>0</v>
      </c>
    </row>
    <row r="73" spans="1:35" x14ac:dyDescent="0.35">
      <c r="A73" s="2">
        <v>67</v>
      </c>
      <c r="B73" s="9" t="s">
        <v>86</v>
      </c>
      <c r="C73" s="54">
        <v>24.726076729999999</v>
      </c>
      <c r="D73" s="54">
        <v>27311.4121094</v>
      </c>
      <c r="E73" s="55">
        <f t="shared" ref="E73:E136" si="36">(D73*10)/1000000</f>
        <v>0.27311412109400002</v>
      </c>
      <c r="F73" s="56">
        <f t="shared" si="24"/>
        <v>-8.1341085099900567E-2</v>
      </c>
      <c r="G73" s="55">
        <f t="shared" si="28"/>
        <v>-8.1341085099900564E-3</v>
      </c>
      <c r="H73" s="54">
        <v>24.8074178150999</v>
      </c>
      <c r="I73" s="54">
        <v>27227</v>
      </c>
      <c r="J73" s="55">
        <f t="shared" si="29"/>
        <v>0.40840500000000002</v>
      </c>
      <c r="K73" s="56">
        <f t="shared" ref="K73:K136" si="37">H73-M73</f>
        <v>-7.2614252699999327E-2</v>
      </c>
      <c r="L73" s="55">
        <f t="shared" si="30"/>
        <v>-5.186732335714238E-3</v>
      </c>
      <c r="M73" s="54">
        <v>24.880032067799899</v>
      </c>
      <c r="N73" s="57">
        <v>27438.4003906</v>
      </c>
      <c r="O73" s="55">
        <f t="shared" si="31"/>
        <v>0.82315201171800001</v>
      </c>
      <c r="P73" s="56">
        <f t="shared" si="32"/>
        <v>-0.29556541640010181</v>
      </c>
      <c r="Q73" s="55">
        <f t="shared" si="33"/>
        <v>-2.6869583309100165E-2</v>
      </c>
      <c r="R73" s="55">
        <v>25.175597484200001</v>
      </c>
      <c r="S73" s="55">
        <v>27475.8007812</v>
      </c>
      <c r="T73" s="55">
        <f t="shared" si="25"/>
        <v>0.82427402343599998</v>
      </c>
      <c r="U73" s="56">
        <f>R73-Z73</f>
        <v>-0.31488287042849805</v>
      </c>
      <c r="V73" s="55">
        <f t="shared" si="34"/>
        <v>-1.499442240135705E-2</v>
      </c>
      <c r="W73" s="58"/>
      <c r="X73" s="58"/>
      <c r="Y73" s="58"/>
      <c r="Z73" s="53">
        <v>25.490480354628499</v>
      </c>
      <c r="AA73" s="55">
        <v>30094.5996094</v>
      </c>
      <c r="AB73" s="53">
        <f t="shared" si="35"/>
        <v>0.15047299804700001</v>
      </c>
      <c r="AC73" s="59">
        <f t="shared" si="23"/>
        <v>2.9987807761720005</v>
      </c>
      <c r="AD73" s="60">
        <f>Table4[[#This Row],[2021 area (km2)]]-Table4[[#This Row],[1965 area (km2)]]</f>
        <v>-0.76440362462849976</v>
      </c>
      <c r="AE73" s="60">
        <f t="shared" si="27"/>
        <v>-1.3650064725508924E-2</v>
      </c>
      <c r="AF73" s="9" t="s">
        <v>8</v>
      </c>
      <c r="AG73" s="2" t="s">
        <v>27</v>
      </c>
      <c r="AH73" s="51" t="s">
        <v>264</v>
      </c>
      <c r="AI73" s="2">
        <v>8</v>
      </c>
    </row>
    <row r="74" spans="1:35" x14ac:dyDescent="0.35">
      <c r="A74" s="2">
        <v>68</v>
      </c>
      <c r="B74" s="9" t="s">
        <v>87</v>
      </c>
      <c r="C74" s="54">
        <v>6.9238674680000001</v>
      </c>
      <c r="D74" s="54">
        <v>15722.4082031</v>
      </c>
      <c r="E74" s="55">
        <f t="shared" si="36"/>
        <v>0.157224082031</v>
      </c>
      <c r="F74" s="56">
        <f t="shared" si="24"/>
        <v>1.000000082740371E-11</v>
      </c>
      <c r="G74" s="55">
        <f t="shared" si="28"/>
        <v>1.0000000827403711E-12</v>
      </c>
      <c r="H74" s="54">
        <v>6.9238674679900001</v>
      </c>
      <c r="I74" s="54">
        <v>15722.4003906</v>
      </c>
      <c r="J74" s="55">
        <f t="shared" si="29"/>
        <v>0.235836005859</v>
      </c>
      <c r="K74" s="56">
        <f t="shared" si="37"/>
        <v>-0.24856666663999949</v>
      </c>
      <c r="L74" s="55">
        <f t="shared" si="30"/>
        <v>-1.7754761902857106E-2</v>
      </c>
      <c r="M74" s="54">
        <v>7.1724341346299996</v>
      </c>
      <c r="N74" s="57">
        <v>14459.0996094</v>
      </c>
      <c r="O74" s="55">
        <f t="shared" si="31"/>
        <v>0.433772988282</v>
      </c>
      <c r="P74" s="61">
        <f t="shared" si="32"/>
        <v>6.5078052329999636E-2</v>
      </c>
      <c r="Q74" s="55">
        <f t="shared" si="33"/>
        <v>5.9161865754545125E-3</v>
      </c>
      <c r="R74" s="55">
        <v>7.1073560822999999</v>
      </c>
      <c r="S74" s="55">
        <v>14909.5</v>
      </c>
      <c r="T74" s="55">
        <f t="shared" si="25"/>
        <v>0.44728499999999999</v>
      </c>
      <c r="U74" s="56">
        <f t="shared" si="26"/>
        <v>-0.35965275996000035</v>
      </c>
      <c r="V74" s="55">
        <f t="shared" si="34"/>
        <v>-1.712632190285716E-2</v>
      </c>
      <c r="W74" s="55">
        <v>7.4670088422600003</v>
      </c>
      <c r="X74" s="55">
        <v>17569.3007812</v>
      </c>
      <c r="Y74" s="55">
        <f t="shared" si="20"/>
        <v>0.1229851054684</v>
      </c>
      <c r="Z74" s="53">
        <v>7.666169</v>
      </c>
      <c r="AA74" s="55">
        <v>17573.5</v>
      </c>
      <c r="AB74" s="53">
        <f t="shared" si="35"/>
        <v>8.7867500000000001E-2</v>
      </c>
      <c r="AC74" s="59">
        <f t="shared" si="23"/>
        <v>9.6828224371260259</v>
      </c>
      <c r="AD74" s="60">
        <f>Table4[[#This Row],[2021 area (km2)]]-Table4[[#This Row],[1979 area (km2)]]</f>
        <v>-0.5431413742600002</v>
      </c>
      <c r="AE74" s="60">
        <f>AD74/42</f>
        <v>-1.2931937482380957E-2</v>
      </c>
      <c r="AF74" s="9" t="s">
        <v>8</v>
      </c>
      <c r="AG74" s="2" t="s">
        <v>6</v>
      </c>
      <c r="AH74" s="51" t="s">
        <v>262</v>
      </c>
      <c r="AI74" s="2">
        <v>0</v>
      </c>
    </row>
    <row r="75" spans="1:35" x14ac:dyDescent="0.35">
      <c r="A75" s="2">
        <v>69</v>
      </c>
      <c r="B75" s="9" t="s">
        <v>88</v>
      </c>
      <c r="C75" s="54">
        <v>2.1470629049999999</v>
      </c>
      <c r="D75" s="54">
        <v>8506.5830077999999</v>
      </c>
      <c r="E75" s="55">
        <f t="shared" si="36"/>
        <v>8.5065830078000004E-2</v>
      </c>
      <c r="F75" s="56">
        <f t="shared" si="24"/>
        <v>-9.7450204070000268E-2</v>
      </c>
      <c r="G75" s="55">
        <f t="shared" si="28"/>
        <v>-9.7450204070000275E-3</v>
      </c>
      <c r="H75" s="54">
        <v>2.2445131090700001</v>
      </c>
      <c r="I75" s="54">
        <v>8505.6298827999999</v>
      </c>
      <c r="J75" s="55">
        <f t="shared" si="29"/>
        <v>0.12758444824199999</v>
      </c>
      <c r="K75" s="56">
        <f t="shared" si="37"/>
        <v>-0.32182072253000005</v>
      </c>
      <c r="L75" s="55">
        <f t="shared" si="30"/>
        <v>-2.2987194466428575E-2</v>
      </c>
      <c r="M75" s="54">
        <v>2.5663338316000002</v>
      </c>
      <c r="N75" s="57">
        <v>8981.4599608999997</v>
      </c>
      <c r="O75" s="55">
        <f t="shared" si="31"/>
        <v>0.26944379882699998</v>
      </c>
      <c r="P75" s="56">
        <f t="shared" si="32"/>
        <v>-1.2539142459999653E-2</v>
      </c>
      <c r="Q75" s="55">
        <f t="shared" si="33"/>
        <v>-1.1399220418181503E-3</v>
      </c>
      <c r="R75" s="55">
        <v>2.5788729740599998</v>
      </c>
      <c r="S75" s="55">
        <v>9054.3896483999997</v>
      </c>
      <c r="T75" s="55">
        <f t="shared" si="25"/>
        <v>0.27163168945199995</v>
      </c>
      <c r="U75" s="56">
        <f>R75-Z75</f>
        <v>-0.33063502594000038</v>
      </c>
      <c r="V75" s="55">
        <f t="shared" si="34"/>
        <v>-1.5744525044761922E-2</v>
      </c>
      <c r="W75" s="58"/>
      <c r="X75" s="58"/>
      <c r="Y75" s="58"/>
      <c r="Z75" s="53">
        <v>2.9095080000000002</v>
      </c>
      <c r="AA75" s="55">
        <v>10066.4003906</v>
      </c>
      <c r="AB75" s="53">
        <f t="shared" si="35"/>
        <v>5.0332001953E-2</v>
      </c>
      <c r="AC75" s="59">
        <f t="shared" si="23"/>
        <v>26.205292956747339</v>
      </c>
      <c r="AD75" s="60">
        <f>Table4[[#This Row],[2021 area (km2)]]-Table4[[#This Row],[1965 area (km2)]]</f>
        <v>-0.76244509500000035</v>
      </c>
      <c r="AE75" s="60">
        <f t="shared" si="27"/>
        <v>-1.3615090982142863E-2</v>
      </c>
      <c r="AF75" s="9" t="s">
        <v>8</v>
      </c>
      <c r="AG75" s="2" t="s">
        <v>21</v>
      </c>
      <c r="AH75" s="51" t="s">
        <v>262</v>
      </c>
      <c r="AI75" s="2">
        <v>0</v>
      </c>
    </row>
    <row r="76" spans="1:35" x14ac:dyDescent="0.35">
      <c r="A76" s="2">
        <v>70</v>
      </c>
      <c r="B76" s="9" t="s">
        <v>89</v>
      </c>
      <c r="C76" s="54">
        <v>87.454713870000006</v>
      </c>
      <c r="D76" s="54">
        <v>68260.234375</v>
      </c>
      <c r="E76" s="55">
        <f t="shared" si="36"/>
        <v>0.68260234374999995</v>
      </c>
      <c r="F76" s="56">
        <f t="shared" si="24"/>
        <v>-8.5812994499889328E-2</v>
      </c>
      <c r="G76" s="55">
        <f t="shared" si="28"/>
        <v>-8.5812994499889321E-3</v>
      </c>
      <c r="H76" s="54">
        <v>87.540526864499896</v>
      </c>
      <c r="I76" s="54">
        <v>68682.3984375</v>
      </c>
      <c r="J76" s="55">
        <f t="shared" si="29"/>
        <v>1.0302359765625</v>
      </c>
      <c r="K76" s="56">
        <f t="shared" si="37"/>
        <v>-0.46234981340010961</v>
      </c>
      <c r="L76" s="55">
        <f t="shared" si="30"/>
        <v>-3.3024986671436399E-2</v>
      </c>
      <c r="M76" s="54">
        <v>88.002876677900005</v>
      </c>
      <c r="N76" s="57">
        <v>69246.6015625</v>
      </c>
      <c r="O76" s="55">
        <f t="shared" si="31"/>
        <v>2.077398046875</v>
      </c>
      <c r="P76" s="56">
        <f t="shared" si="32"/>
        <v>-0.34528786319999938</v>
      </c>
      <c r="Q76" s="55">
        <f t="shared" si="33"/>
        <v>-3.138980574545449E-2</v>
      </c>
      <c r="R76" s="55">
        <v>88.348164541100004</v>
      </c>
      <c r="S76" s="55">
        <v>69427.3984375</v>
      </c>
      <c r="T76" s="55">
        <f t="shared" si="25"/>
        <v>2.0828219531249998</v>
      </c>
      <c r="U76" s="56">
        <f>R76-Z76</f>
        <v>-0.20817745889999628</v>
      </c>
      <c r="V76" s="55">
        <f t="shared" si="34"/>
        <v>-9.9132123285712512E-3</v>
      </c>
      <c r="W76" s="58"/>
      <c r="X76" s="58"/>
      <c r="Y76" s="58"/>
      <c r="Z76" s="53">
        <v>88.556342000000001</v>
      </c>
      <c r="AA76" s="55">
        <v>69660.203125</v>
      </c>
      <c r="AB76" s="53">
        <f t="shared" si="35"/>
        <v>0.34830101562499999</v>
      </c>
      <c r="AC76" s="59">
        <f t="shared" si="23"/>
        <v>1.2439855860351532</v>
      </c>
      <c r="AD76" s="60">
        <f>Table4[[#This Row],[2021 area (km2)]]-Table4[[#This Row],[1965 area (km2)]]</f>
        <v>-1.1016281299999946</v>
      </c>
      <c r="AE76" s="60">
        <f t="shared" si="27"/>
        <v>-1.9671930892857046E-2</v>
      </c>
      <c r="AF76" s="9" t="s">
        <v>8</v>
      </c>
      <c r="AG76" s="2" t="s">
        <v>27</v>
      </c>
      <c r="AH76" s="51" t="s">
        <v>265</v>
      </c>
      <c r="AI76" s="2">
        <v>6</v>
      </c>
    </row>
    <row r="77" spans="1:35" x14ac:dyDescent="0.35">
      <c r="A77" s="2">
        <v>71</v>
      </c>
      <c r="B77" s="9" t="s">
        <v>90</v>
      </c>
      <c r="C77" s="54">
        <v>0.78597930999999999</v>
      </c>
      <c r="D77" s="54">
        <v>4462.8691405999998</v>
      </c>
      <c r="E77" s="55">
        <f t="shared" si="36"/>
        <v>4.4628691405999996E-2</v>
      </c>
      <c r="F77" s="56">
        <f t="shared" si="24"/>
        <v>-0.114875049131</v>
      </c>
      <c r="G77" s="55">
        <f t="shared" si="28"/>
        <v>-1.1487504913099999E-2</v>
      </c>
      <c r="H77" s="54">
        <v>0.90085435913099998</v>
      </c>
      <c r="I77" s="54">
        <v>4646.3901366999999</v>
      </c>
      <c r="J77" s="55">
        <f t="shared" si="29"/>
        <v>6.9695852050499996E-2</v>
      </c>
      <c r="K77" s="56">
        <f t="shared" si="37"/>
        <v>0</v>
      </c>
      <c r="L77" s="55">
        <f t="shared" si="30"/>
        <v>0</v>
      </c>
      <c r="M77" s="54">
        <v>0.90085435913099998</v>
      </c>
      <c r="N77" s="57">
        <v>4646.3901366999999</v>
      </c>
      <c r="O77" s="55">
        <f t="shared" si="31"/>
        <v>0.13939170410099999</v>
      </c>
      <c r="P77" s="56">
        <f t="shared" si="32"/>
        <v>-0.19409646588899998</v>
      </c>
      <c r="Q77" s="55">
        <f t="shared" si="33"/>
        <v>-1.7645133262636361E-2</v>
      </c>
      <c r="R77" s="55">
        <v>1.09495082502</v>
      </c>
      <c r="S77" s="55">
        <v>4936.0600586</v>
      </c>
      <c r="T77" s="55">
        <f t="shared" si="25"/>
        <v>0.14808180175799998</v>
      </c>
      <c r="U77" s="56">
        <f>R77-Z77</f>
        <v>-7.2796174980000128E-2</v>
      </c>
      <c r="V77" s="55">
        <f t="shared" si="34"/>
        <v>-3.4664845228571488E-3</v>
      </c>
      <c r="W77" s="58"/>
      <c r="X77" s="58"/>
      <c r="Y77" s="58"/>
      <c r="Z77" s="53">
        <v>1.1677470000000001</v>
      </c>
      <c r="AA77" s="55">
        <v>5290.8300780999998</v>
      </c>
      <c r="AB77" s="53">
        <f t="shared" si="35"/>
        <v>2.64541503905E-2</v>
      </c>
      <c r="AC77" s="59">
        <f t="shared" si="23"/>
        <v>32.692671443386288</v>
      </c>
      <c r="AD77" s="60">
        <f>Table4[[#This Row],[2021 area (km2)]]-Table4[[#This Row],[1965 area (km2)]]</f>
        <v>-0.3817676900000001</v>
      </c>
      <c r="AE77" s="60">
        <f t="shared" si="27"/>
        <v>-6.8172801785714304E-3</v>
      </c>
      <c r="AF77" s="9" t="s">
        <v>8</v>
      </c>
      <c r="AG77" s="2" t="s">
        <v>21</v>
      </c>
      <c r="AH77" s="51" t="s">
        <v>262</v>
      </c>
      <c r="AI77" s="2">
        <v>0</v>
      </c>
    </row>
    <row r="78" spans="1:35" x14ac:dyDescent="0.35">
      <c r="A78" s="2">
        <v>72</v>
      </c>
      <c r="B78" s="9" t="s">
        <v>91</v>
      </c>
      <c r="C78" s="54">
        <v>2.386034236</v>
      </c>
      <c r="D78" s="54">
        <v>8659.0605469000002</v>
      </c>
      <c r="E78" s="55">
        <f t="shared" si="36"/>
        <v>8.6590605469000007E-2</v>
      </c>
      <c r="F78" s="56">
        <f t="shared" si="24"/>
        <v>-0.18589610455999983</v>
      </c>
      <c r="G78" s="55">
        <f t="shared" si="28"/>
        <v>-1.8589610455999984E-2</v>
      </c>
      <c r="H78" s="54">
        <v>2.5719303405599998</v>
      </c>
      <c r="I78" s="54">
        <v>8782</v>
      </c>
      <c r="J78" s="55">
        <f t="shared" si="29"/>
        <v>0.13173000000000001</v>
      </c>
      <c r="K78" s="61">
        <f t="shared" si="37"/>
        <v>0.18912651629999999</v>
      </c>
      <c r="L78" s="55">
        <f t="shared" si="30"/>
        <v>1.3509036878571428E-2</v>
      </c>
      <c r="M78" s="54">
        <v>2.3828038242599998</v>
      </c>
      <c r="N78" s="57">
        <v>7351.6201172000001</v>
      </c>
      <c r="O78" s="55">
        <f t="shared" si="31"/>
        <v>0.220548603516</v>
      </c>
      <c r="P78" s="56">
        <f t="shared" si="32"/>
        <v>-0.11284452733000006</v>
      </c>
      <c r="Q78" s="55">
        <f t="shared" si="33"/>
        <v>-1.0258593393636368E-2</v>
      </c>
      <c r="R78" s="55">
        <v>2.4956483515899999</v>
      </c>
      <c r="S78" s="55">
        <v>7644.1201172000001</v>
      </c>
      <c r="T78" s="55">
        <f t="shared" si="25"/>
        <v>0.22932360351600001</v>
      </c>
      <c r="U78" s="61">
        <f>R78-Z78</f>
        <v>9.6634351589999667E-2</v>
      </c>
      <c r="V78" s="55">
        <f t="shared" si="34"/>
        <v>4.6016357899999845E-3</v>
      </c>
      <c r="W78" s="58"/>
      <c r="X78" s="58"/>
      <c r="Y78" s="58"/>
      <c r="Z78" s="53">
        <v>2.3990140000000002</v>
      </c>
      <c r="AA78" s="55">
        <v>7341.1801758000001</v>
      </c>
      <c r="AB78" s="53">
        <f t="shared" si="35"/>
        <v>3.6705900878999997E-2</v>
      </c>
      <c r="AC78" s="59">
        <f>(Z78-C78)/Z78*100</f>
        <v>0.54104577964114531</v>
      </c>
      <c r="AD78" s="60">
        <f>Table4[[#This Row],[2021 area (km2)]]-Table4[[#This Row],[1965 area (km2)]]</f>
        <v>-1.2979764000000227E-2</v>
      </c>
      <c r="AE78" s="60">
        <f t="shared" si="27"/>
        <v>-2.3178150000000404E-4</v>
      </c>
      <c r="AF78" s="9" t="s">
        <v>8</v>
      </c>
      <c r="AG78" s="2" t="s">
        <v>9</v>
      </c>
      <c r="AH78" s="51" t="s">
        <v>262</v>
      </c>
      <c r="AI78" s="2">
        <v>0</v>
      </c>
    </row>
    <row r="79" spans="1:35" x14ac:dyDescent="0.35">
      <c r="A79" s="2">
        <v>73</v>
      </c>
      <c r="B79" s="9" t="s">
        <v>92</v>
      </c>
      <c r="C79" s="54">
        <v>1243.08475</v>
      </c>
      <c r="D79" s="54">
        <v>158256.671875</v>
      </c>
      <c r="E79" s="55">
        <f t="shared" si="36"/>
        <v>1.5825667187500001</v>
      </c>
      <c r="F79" s="56">
        <f t="shared" si="24"/>
        <v>-0.57398216000001412</v>
      </c>
      <c r="G79" s="55">
        <f t="shared" si="28"/>
        <v>-5.739821600000141E-2</v>
      </c>
      <c r="H79" s="54">
        <v>1243.65873216</v>
      </c>
      <c r="I79" s="54">
        <v>158213</v>
      </c>
      <c r="J79" s="55">
        <f t="shared" si="29"/>
        <v>2.3731949999999999</v>
      </c>
      <c r="K79" s="56">
        <f t="shared" si="37"/>
        <v>-2.4018845099899409</v>
      </c>
      <c r="L79" s="55">
        <f t="shared" si="30"/>
        <v>-0.17156317928499579</v>
      </c>
      <c r="M79" s="54">
        <v>1246.0606166699899</v>
      </c>
      <c r="N79" s="57">
        <v>158742</v>
      </c>
      <c r="O79" s="55">
        <f t="shared" si="31"/>
        <v>4.7622600000000004</v>
      </c>
      <c r="P79" s="56">
        <f t="shared" si="32"/>
        <v>-0.15387968000004548</v>
      </c>
      <c r="Q79" s="55">
        <f t="shared" si="33"/>
        <v>-1.3989061818185954E-2</v>
      </c>
      <c r="R79" s="55">
        <v>1246.21449634999</v>
      </c>
      <c r="S79" s="55">
        <v>159471</v>
      </c>
      <c r="T79" s="55">
        <f t="shared" si="25"/>
        <v>4.7841300000000002</v>
      </c>
      <c r="U79" s="61">
        <f>R79-W79</f>
        <v>2.5557641899899863</v>
      </c>
      <c r="V79" s="55">
        <f>U79/7</f>
        <v>0.36510916999856946</v>
      </c>
      <c r="W79" s="55">
        <v>1243.65873216</v>
      </c>
      <c r="X79" s="55">
        <v>159880</v>
      </c>
      <c r="Y79" s="55">
        <f t="shared" si="20"/>
        <v>1.1191599999999999</v>
      </c>
      <c r="Z79" s="63" t="s">
        <v>31</v>
      </c>
      <c r="AA79" s="63"/>
      <c r="AB79" s="63"/>
      <c r="AC79" s="59">
        <f>(W79-C79)/W79*100</f>
        <v>4.6152706136925174E-2</v>
      </c>
      <c r="AD79" s="60">
        <f>Table4[[#This Row],[2021 area (km2)]]-Table4[[#This Row],[1979 area (km2)]]</f>
        <v>-0.57398216000001412</v>
      </c>
      <c r="AE79" s="60">
        <f>AD79/42</f>
        <v>-1.3666241904762242E-2</v>
      </c>
      <c r="AF79" s="9" t="s">
        <v>8</v>
      </c>
      <c r="AG79" s="2" t="s">
        <v>6</v>
      </c>
      <c r="AH79" s="51" t="s">
        <v>262</v>
      </c>
      <c r="AI79" s="2">
        <v>0</v>
      </c>
    </row>
    <row r="80" spans="1:35" x14ac:dyDescent="0.35">
      <c r="A80" s="2">
        <v>74</v>
      </c>
      <c r="B80" s="9" t="s">
        <v>93</v>
      </c>
      <c r="C80" s="54">
        <v>6.7473932860000003</v>
      </c>
      <c r="D80" s="54">
        <v>13158.8251953</v>
      </c>
      <c r="E80" s="55">
        <f t="shared" si="36"/>
        <v>0.131588251953</v>
      </c>
      <c r="F80" s="56">
        <f t="shared" si="24"/>
        <v>-0.44385284384999935</v>
      </c>
      <c r="G80" s="55">
        <f t="shared" si="28"/>
        <v>-4.4385284384999932E-2</v>
      </c>
      <c r="H80" s="54">
        <v>7.1912461298499997</v>
      </c>
      <c r="I80" s="54">
        <v>13480.0996094</v>
      </c>
      <c r="J80" s="55">
        <f t="shared" si="29"/>
        <v>0.202201494141</v>
      </c>
      <c r="K80" s="56">
        <f t="shared" si="37"/>
        <v>-1.8476556808900009</v>
      </c>
      <c r="L80" s="55">
        <f t="shared" si="30"/>
        <v>-0.13197540577785721</v>
      </c>
      <c r="M80" s="54">
        <v>9.0389018107400005</v>
      </c>
      <c r="N80" s="57">
        <v>15522.2001953</v>
      </c>
      <c r="O80" s="55">
        <f t="shared" si="31"/>
        <v>0.46566600585900003</v>
      </c>
      <c r="P80" s="56">
        <f t="shared" si="32"/>
        <v>-0.14844077370999997</v>
      </c>
      <c r="Q80" s="55">
        <f t="shared" si="33"/>
        <v>-1.349461579181818E-2</v>
      </c>
      <c r="R80" s="55">
        <v>9.1873425844500005</v>
      </c>
      <c r="S80" s="55">
        <v>15702.4003906</v>
      </c>
      <c r="T80" s="55">
        <f t="shared" si="25"/>
        <v>0.47107201171800001</v>
      </c>
      <c r="U80" s="56">
        <f>R80-Z80</f>
        <v>-1.4159834155499986</v>
      </c>
      <c r="V80" s="55">
        <f t="shared" si="34"/>
        <v>-6.7427781692857083E-2</v>
      </c>
      <c r="W80" s="58"/>
      <c r="X80" s="58"/>
      <c r="Y80" s="58"/>
      <c r="Z80" s="53">
        <v>10.603325999999999</v>
      </c>
      <c r="AA80" s="55">
        <v>15951</v>
      </c>
      <c r="AB80" s="53">
        <f t="shared" si="35"/>
        <v>7.9755000000000006E-2</v>
      </c>
      <c r="AC80" s="59">
        <f>(Z80-C80)/Z80*100</f>
        <v>36.36531324227888</v>
      </c>
      <c r="AD80" s="60">
        <f>Table4[[#This Row],[2021 area (km2)]]-Table4[[#This Row],[1965 area (km2)]]</f>
        <v>-3.8559327139999988</v>
      </c>
      <c r="AE80" s="60">
        <f t="shared" si="27"/>
        <v>-6.8855941321428554E-2</v>
      </c>
      <c r="AF80" s="9" t="s">
        <v>94</v>
      </c>
      <c r="AG80" s="2" t="s">
        <v>15</v>
      </c>
      <c r="AH80" s="51" t="s">
        <v>262</v>
      </c>
      <c r="AI80" s="2">
        <v>0</v>
      </c>
    </row>
    <row r="81" spans="1:35" x14ac:dyDescent="0.35">
      <c r="A81" s="2">
        <v>75</v>
      </c>
      <c r="B81" s="9" t="s">
        <v>95</v>
      </c>
      <c r="C81" s="54">
        <v>405.72546949999997</v>
      </c>
      <c r="D81" s="54">
        <v>72262.5390625</v>
      </c>
      <c r="E81" s="55">
        <f t="shared" si="36"/>
        <v>0.72262539062499997</v>
      </c>
      <c r="F81" s="61">
        <f>C81-H81</f>
        <v>0.71410615499996766</v>
      </c>
      <c r="G81" s="55">
        <f t="shared" si="28"/>
        <v>7.1410615499996763E-2</v>
      </c>
      <c r="H81" s="54">
        <v>405.01136334500001</v>
      </c>
      <c r="I81" s="54">
        <v>74447.8984375</v>
      </c>
      <c r="J81" s="55">
        <f t="shared" si="29"/>
        <v>1.1167184765625</v>
      </c>
      <c r="K81" s="56">
        <f t="shared" si="37"/>
        <v>-7.2701043270000127</v>
      </c>
      <c r="L81" s="55">
        <f t="shared" si="30"/>
        <v>-0.51929316621428667</v>
      </c>
      <c r="M81" s="54">
        <v>412.28146767200002</v>
      </c>
      <c r="N81" s="57">
        <v>76833.703125</v>
      </c>
      <c r="O81" s="55">
        <f t="shared" si="31"/>
        <v>2.3050110937500001</v>
      </c>
      <c r="P81" s="56">
        <f t="shared" si="32"/>
        <v>-2.298383568998986</v>
      </c>
      <c r="Q81" s="55">
        <f t="shared" si="33"/>
        <v>-0.20894396081808964</v>
      </c>
      <c r="R81" s="55">
        <v>414.57985124099901</v>
      </c>
      <c r="S81" s="55">
        <v>76586.3984375</v>
      </c>
      <c r="T81" s="55">
        <f t="shared" si="25"/>
        <v>2.297591953125</v>
      </c>
      <c r="U81" s="58"/>
      <c r="V81" s="58"/>
      <c r="W81" s="63" t="s">
        <v>31</v>
      </c>
      <c r="X81" s="63"/>
      <c r="Y81" s="63"/>
      <c r="Z81" s="63"/>
      <c r="AA81" s="63"/>
      <c r="AB81" s="63"/>
      <c r="AC81" s="59">
        <f>(R81-C81)/R81*100</f>
        <v>2.1357482073705265</v>
      </c>
      <c r="AD81" s="60">
        <f>Table4[[#This Row],[2021 area (km2)]]-Table4[[#This Row],[1986 area (km2)]]</f>
        <v>-8.8543817409990311</v>
      </c>
      <c r="AE81" s="60">
        <f>AD81/35</f>
        <v>-0.25298233545711518</v>
      </c>
      <c r="AF81" s="9" t="s">
        <v>3</v>
      </c>
      <c r="AG81" s="2" t="s">
        <v>96</v>
      </c>
      <c r="AH81" s="51" t="s">
        <v>262</v>
      </c>
      <c r="AI81" s="2">
        <v>0</v>
      </c>
    </row>
    <row r="82" spans="1:35" x14ac:dyDescent="0.35">
      <c r="A82" s="2">
        <v>76</v>
      </c>
      <c r="B82" s="9" t="s">
        <v>97</v>
      </c>
      <c r="C82" s="54">
        <v>485.13287789999998</v>
      </c>
      <c r="D82" s="54">
        <v>141253.515625</v>
      </c>
      <c r="E82" s="55">
        <f t="shared" si="36"/>
        <v>1.4125351562499999</v>
      </c>
      <c r="F82" s="64">
        <f>C82-H82</f>
        <v>126.45549595299997</v>
      </c>
      <c r="G82" s="55">
        <f t="shared" si="28"/>
        <v>12.645549595299997</v>
      </c>
      <c r="H82" s="54">
        <v>358.67738194700001</v>
      </c>
      <c r="I82" s="54">
        <v>94348</v>
      </c>
      <c r="J82" s="55">
        <f t="shared" si="29"/>
        <v>1.4152199999999999</v>
      </c>
      <c r="K82" s="64">
        <f t="shared" si="37"/>
        <v>11.752168439999991</v>
      </c>
      <c r="L82" s="55">
        <f t="shared" si="30"/>
        <v>0.83944060285714228</v>
      </c>
      <c r="M82" s="54">
        <v>346.92521350700002</v>
      </c>
      <c r="N82" s="57">
        <v>85287.796875</v>
      </c>
      <c r="O82" s="55">
        <f t="shared" si="31"/>
        <v>2.5586339062499999</v>
      </c>
      <c r="P82" s="64">
        <f t="shared" si="32"/>
        <v>3.5483769920010104</v>
      </c>
      <c r="Q82" s="55">
        <f t="shared" si="33"/>
        <v>0.3225797265455464</v>
      </c>
      <c r="R82" s="55">
        <v>343.37683651499901</v>
      </c>
      <c r="S82" s="55">
        <v>84230.3984375</v>
      </c>
      <c r="T82" s="55">
        <f t="shared" si="25"/>
        <v>2.5269119531249999</v>
      </c>
      <c r="U82" s="56">
        <f>R82-Z82</f>
        <v>-0.24272648500101468</v>
      </c>
      <c r="V82" s="55">
        <f t="shared" si="34"/>
        <v>-1.1558404047667366E-2</v>
      </c>
      <c r="W82" s="58"/>
      <c r="X82" s="58"/>
      <c r="Y82" s="58"/>
      <c r="Z82" s="53">
        <v>343.61956300000003</v>
      </c>
      <c r="AA82" s="55">
        <v>83390.6015625</v>
      </c>
      <c r="AB82" s="53">
        <f t="shared" si="35"/>
        <v>0.4169530078125</v>
      </c>
      <c r="AC82" s="62">
        <f>(Z82-C82)/Z82*100</f>
        <v>-41.183136857664863</v>
      </c>
      <c r="AD82" s="60">
        <f>Table4[[#This Row],[2021 area (km2)]]-Table4[[#This Row],[1965 area (km2)]]</f>
        <v>141.51331489999995</v>
      </c>
      <c r="AE82" s="60">
        <f t="shared" si="27"/>
        <v>2.5270234803571419</v>
      </c>
      <c r="AF82" s="9" t="s">
        <v>3</v>
      </c>
      <c r="AG82" s="2" t="s">
        <v>19</v>
      </c>
      <c r="AH82" s="51" t="s">
        <v>263</v>
      </c>
      <c r="AI82" s="2">
        <v>12</v>
      </c>
    </row>
    <row r="83" spans="1:35" x14ac:dyDescent="0.35">
      <c r="A83" s="2">
        <v>77</v>
      </c>
      <c r="B83" s="9" t="s">
        <v>98</v>
      </c>
      <c r="C83" s="54">
        <v>511.3156505</v>
      </c>
      <c r="D83" s="54">
        <v>105550.453125</v>
      </c>
      <c r="E83" s="55">
        <f t="shared" si="36"/>
        <v>1.05550453125</v>
      </c>
      <c r="F83" s="61">
        <f t="shared" si="24"/>
        <v>0.89469870300098364</v>
      </c>
      <c r="G83" s="55">
        <f t="shared" si="28"/>
        <v>8.946987030009837E-2</v>
      </c>
      <c r="H83" s="54">
        <v>510.42095179699902</v>
      </c>
      <c r="I83" s="54">
        <v>106657</v>
      </c>
      <c r="J83" s="55">
        <f t="shared" si="29"/>
        <v>1.599855</v>
      </c>
      <c r="K83" s="64">
        <f t="shared" si="37"/>
        <v>5.2791518570000449</v>
      </c>
      <c r="L83" s="55">
        <f t="shared" si="30"/>
        <v>0.37708227550000323</v>
      </c>
      <c r="M83" s="54">
        <v>505.14179993999898</v>
      </c>
      <c r="N83" s="57">
        <v>105951</v>
      </c>
      <c r="O83" s="55">
        <f t="shared" si="31"/>
        <v>3.1785299999999999</v>
      </c>
      <c r="P83" s="64">
        <f t="shared" si="32"/>
        <v>1.9703116729999692</v>
      </c>
      <c r="Q83" s="55">
        <f t="shared" si="33"/>
        <v>0.17911924299999721</v>
      </c>
      <c r="R83" s="55">
        <v>503.17148826699901</v>
      </c>
      <c r="S83" s="55">
        <v>106316</v>
      </c>
      <c r="T83" s="55">
        <f t="shared" si="25"/>
        <v>3.1894800000000001</v>
      </c>
      <c r="U83" s="56">
        <f t="shared" ref="U83:U132" si="38">R83-Z83</f>
        <v>8.458604266999032</v>
      </c>
      <c r="V83" s="55">
        <f t="shared" si="34"/>
        <v>0.40279067938090629</v>
      </c>
      <c r="W83" s="58"/>
      <c r="X83" s="58"/>
      <c r="Y83" s="58"/>
      <c r="Z83" s="53">
        <v>494.71288399999997</v>
      </c>
      <c r="AA83" s="55">
        <v>106470</v>
      </c>
      <c r="AB83" s="53">
        <f t="shared" si="35"/>
        <v>0.53234999999999999</v>
      </c>
      <c r="AC83" s="62">
        <f t="shared" ref="AC83:AC132" si="39">(Z83-C83)/Z83*100</f>
        <v>-3.3560408545980041</v>
      </c>
      <c r="AD83" s="60">
        <f>Table4[[#This Row],[2021 area (km2)]]-Table4[[#This Row],[1965 area (km2)]]</f>
        <v>16.60276650000003</v>
      </c>
      <c r="AE83" s="60">
        <f t="shared" si="27"/>
        <v>0.29647797321428626</v>
      </c>
      <c r="AF83" s="9" t="s">
        <v>8</v>
      </c>
      <c r="AG83" s="2" t="s">
        <v>19</v>
      </c>
      <c r="AH83" s="51" t="s">
        <v>265</v>
      </c>
      <c r="AI83" s="2">
        <v>5</v>
      </c>
    </row>
    <row r="84" spans="1:35" x14ac:dyDescent="0.35">
      <c r="A84" s="2">
        <v>78</v>
      </c>
      <c r="B84" s="9" t="s">
        <v>99</v>
      </c>
      <c r="C84" s="54">
        <v>10.67040834</v>
      </c>
      <c r="D84" s="54">
        <v>25312.9570312</v>
      </c>
      <c r="E84" s="55">
        <f t="shared" si="36"/>
        <v>0.25312957031200001</v>
      </c>
      <c r="F84" s="56">
        <f t="shared" si="24"/>
        <v>-0.64357568640000018</v>
      </c>
      <c r="G84" s="55">
        <f t="shared" si="28"/>
        <v>-6.4357568640000015E-2</v>
      </c>
      <c r="H84" s="54">
        <v>11.3139840264</v>
      </c>
      <c r="I84" s="54">
        <v>26990.1992188</v>
      </c>
      <c r="J84" s="55">
        <f t="shared" si="29"/>
        <v>0.404852988282</v>
      </c>
      <c r="K84" s="56">
        <f t="shared" si="37"/>
        <v>-0.39137588890000075</v>
      </c>
      <c r="L84" s="55">
        <f t="shared" si="30"/>
        <v>-2.795542063571434E-2</v>
      </c>
      <c r="M84" s="54">
        <v>11.705359915300001</v>
      </c>
      <c r="N84" s="57">
        <v>27252.4003906</v>
      </c>
      <c r="O84" s="55">
        <f t="shared" si="31"/>
        <v>0.81757201171800009</v>
      </c>
      <c r="P84" s="56">
        <f t="shared" si="32"/>
        <v>-0.70991923089999887</v>
      </c>
      <c r="Q84" s="55">
        <f t="shared" si="33"/>
        <v>-6.4538111899999903E-2</v>
      </c>
      <c r="R84" s="55">
        <v>12.4152791462</v>
      </c>
      <c r="S84" s="55">
        <v>29093.1992188</v>
      </c>
      <c r="T84" s="55">
        <f t="shared" si="25"/>
        <v>0.87279597656399999</v>
      </c>
      <c r="U84" s="56">
        <f t="shared" si="38"/>
        <v>-2.2349548537999997</v>
      </c>
      <c r="V84" s="55">
        <f t="shared" si="34"/>
        <v>-0.1064264216095238</v>
      </c>
      <c r="W84" s="58"/>
      <c r="X84" s="58"/>
      <c r="Y84" s="58"/>
      <c r="Z84" s="53">
        <v>14.650233999999999</v>
      </c>
      <c r="AA84" s="55">
        <v>42985.6015625</v>
      </c>
      <c r="AB84" s="53">
        <f t="shared" si="35"/>
        <v>0.21492800781249999</v>
      </c>
      <c r="AC84" s="59">
        <f t="shared" si="39"/>
        <v>27.165611552689189</v>
      </c>
      <c r="AD84" s="60">
        <f>Table4[[#This Row],[2021 area (km2)]]-Table4[[#This Row],[1965 area (km2)]]</f>
        <v>-3.9798256599999995</v>
      </c>
      <c r="AE84" s="60">
        <f t="shared" si="27"/>
        <v>-7.106831535714285E-2</v>
      </c>
      <c r="AF84" s="9" t="s">
        <v>8</v>
      </c>
      <c r="AG84" s="2" t="s">
        <v>100</v>
      </c>
      <c r="AH84" s="51" t="s">
        <v>262</v>
      </c>
      <c r="AI84" s="2">
        <v>1</v>
      </c>
    </row>
    <row r="85" spans="1:35" x14ac:dyDescent="0.35">
      <c r="A85" s="2">
        <v>79</v>
      </c>
      <c r="B85" s="9" t="s">
        <v>101</v>
      </c>
      <c r="C85" s="54">
        <v>113.5838407</v>
      </c>
      <c r="D85" s="54">
        <v>61539.6445312</v>
      </c>
      <c r="E85" s="55">
        <f t="shared" si="36"/>
        <v>0.615396445312</v>
      </c>
      <c r="F85" s="56">
        <f t="shared" si="24"/>
        <v>-0.70874489699900778</v>
      </c>
      <c r="G85" s="55">
        <f t="shared" si="28"/>
        <v>-7.0874489699900775E-2</v>
      </c>
      <c r="H85" s="54">
        <v>114.292585596999</v>
      </c>
      <c r="I85" s="54">
        <v>61719.3007812</v>
      </c>
      <c r="J85" s="55">
        <f t="shared" si="29"/>
        <v>0.92578951171800006</v>
      </c>
      <c r="K85" s="56">
        <f t="shared" si="37"/>
        <v>-2.4534740859999999</v>
      </c>
      <c r="L85" s="55">
        <f t="shared" si="30"/>
        <v>-0.17524814899999999</v>
      </c>
      <c r="M85" s="54">
        <v>116.746059682999</v>
      </c>
      <c r="N85" s="57">
        <v>60683.1992188</v>
      </c>
      <c r="O85" s="55">
        <f t="shared" si="31"/>
        <v>1.8204959765639999</v>
      </c>
      <c r="P85" s="56">
        <f t="shared" si="32"/>
        <v>-0.12769818499999985</v>
      </c>
      <c r="Q85" s="55">
        <f t="shared" si="33"/>
        <v>-1.1608925909090895E-2</v>
      </c>
      <c r="R85" s="55">
        <v>116.873757867999</v>
      </c>
      <c r="S85" s="55">
        <v>61351.8984375</v>
      </c>
      <c r="T85" s="55">
        <f t="shared" si="25"/>
        <v>1.8405569531249999</v>
      </c>
      <c r="U85" s="56">
        <f t="shared" si="38"/>
        <v>-2.248823132000993</v>
      </c>
      <c r="V85" s="55">
        <f t="shared" si="34"/>
        <v>-0.10708681580957109</v>
      </c>
      <c r="W85" s="58"/>
      <c r="X85" s="58"/>
      <c r="Y85" s="58"/>
      <c r="Z85" s="53">
        <v>119.122581</v>
      </c>
      <c r="AA85" s="55">
        <v>55605.5</v>
      </c>
      <c r="AB85" s="53">
        <f t="shared" si="35"/>
        <v>0.27802749999999998</v>
      </c>
      <c r="AC85" s="59">
        <f t="shared" si="39"/>
        <v>4.6496140811455398</v>
      </c>
      <c r="AD85" s="60">
        <f>Table4[[#This Row],[2021 area (km2)]]-Table4[[#This Row],[1965 area (km2)]]</f>
        <v>-5.5387403000000006</v>
      </c>
      <c r="AE85" s="60">
        <f t="shared" si="27"/>
        <v>-9.8906076785714295E-2</v>
      </c>
      <c r="AF85" s="9" t="s">
        <v>8</v>
      </c>
      <c r="AG85" s="2" t="s">
        <v>13</v>
      </c>
      <c r="AH85" s="51" t="s">
        <v>262</v>
      </c>
      <c r="AI85" s="2">
        <v>0</v>
      </c>
    </row>
    <row r="86" spans="1:35" x14ac:dyDescent="0.35">
      <c r="A86" s="2">
        <v>80</v>
      </c>
      <c r="B86" s="9" t="s">
        <v>102</v>
      </c>
      <c r="C86" s="54">
        <v>8.3444157499999996</v>
      </c>
      <c r="D86" s="54">
        <v>19345.9082031</v>
      </c>
      <c r="E86" s="55">
        <f t="shared" si="36"/>
        <v>0.19345908203099998</v>
      </c>
      <c r="F86" s="56">
        <f t="shared" si="24"/>
        <v>-0.40443374732999082</v>
      </c>
      <c r="G86" s="55">
        <f t="shared" si="28"/>
        <v>-4.0443374732999082E-2</v>
      </c>
      <c r="H86" s="54">
        <v>8.7488494973299904</v>
      </c>
      <c r="I86" s="54">
        <v>20622.3007812</v>
      </c>
      <c r="J86" s="55">
        <f t="shared" si="29"/>
        <v>0.30933451171799997</v>
      </c>
      <c r="K86" s="56">
        <f t="shared" si="37"/>
        <v>-0.17742365287999995</v>
      </c>
      <c r="L86" s="55">
        <f t="shared" si="30"/>
        <v>-1.2673118062857138E-2</v>
      </c>
      <c r="M86" s="54">
        <v>8.9262731502099903</v>
      </c>
      <c r="N86" s="57">
        <v>21114.1992188</v>
      </c>
      <c r="O86" s="55">
        <f t="shared" si="31"/>
        <v>0.63342597656400002</v>
      </c>
      <c r="P86" s="56">
        <f t="shared" si="32"/>
        <v>-0.12783182698001028</v>
      </c>
      <c r="Q86" s="55">
        <f t="shared" si="33"/>
        <v>-1.1621075180000934E-2</v>
      </c>
      <c r="R86" s="55">
        <v>9.0541049771900006</v>
      </c>
      <c r="S86" s="55">
        <v>21008</v>
      </c>
      <c r="T86" s="55">
        <f t="shared" si="25"/>
        <v>0.63024000000000002</v>
      </c>
      <c r="U86" s="61">
        <f t="shared" si="38"/>
        <v>7.4104977190000199E-2</v>
      </c>
      <c r="V86" s="55">
        <f t="shared" si="34"/>
        <v>3.5288084376190569E-3</v>
      </c>
      <c r="W86" s="58"/>
      <c r="X86" s="58"/>
      <c r="Y86" s="58"/>
      <c r="Z86" s="53">
        <v>8.98</v>
      </c>
      <c r="AA86" s="55">
        <v>19775.3007812</v>
      </c>
      <c r="AB86" s="53">
        <f t="shared" si="35"/>
        <v>9.8876503906000002E-2</v>
      </c>
      <c r="AC86" s="59">
        <f t="shared" si="39"/>
        <v>7.0777756124721689</v>
      </c>
      <c r="AD86" s="60">
        <f>Table4[[#This Row],[2021 area (km2)]]-Table4[[#This Row],[1965 area (km2)]]</f>
        <v>-0.63558425000000085</v>
      </c>
      <c r="AE86" s="60">
        <f t="shared" si="27"/>
        <v>-1.1349718750000015E-2</v>
      </c>
      <c r="AF86" s="9" t="s">
        <v>8</v>
      </c>
      <c r="AG86" s="2" t="s">
        <v>4</v>
      </c>
      <c r="AH86" s="51" t="s">
        <v>262</v>
      </c>
      <c r="AI86" s="2">
        <v>0</v>
      </c>
    </row>
    <row r="87" spans="1:35" x14ac:dyDescent="0.35">
      <c r="A87" s="2">
        <v>81</v>
      </c>
      <c r="B87" s="9" t="s">
        <v>103</v>
      </c>
      <c r="C87" s="54">
        <v>6.8821612419999996</v>
      </c>
      <c r="D87" s="54">
        <v>15328.3496094</v>
      </c>
      <c r="E87" s="55">
        <f t="shared" si="36"/>
        <v>0.15328349609399999</v>
      </c>
      <c r="F87" s="56">
        <f t="shared" si="24"/>
        <v>-1.0229739755400002</v>
      </c>
      <c r="G87" s="55">
        <f t="shared" si="28"/>
        <v>-0.10229739755400002</v>
      </c>
      <c r="H87" s="54">
        <v>7.9051352175399998</v>
      </c>
      <c r="I87" s="54">
        <v>16187.7001953</v>
      </c>
      <c r="J87" s="55">
        <f t="shared" si="29"/>
        <v>0.24281550292950002</v>
      </c>
      <c r="K87" s="56">
        <f t="shared" si="37"/>
        <v>-1.8586705957599907</v>
      </c>
      <c r="L87" s="55">
        <f t="shared" si="30"/>
        <v>-0.1327621854114279</v>
      </c>
      <c r="M87" s="54">
        <v>9.7638058132999905</v>
      </c>
      <c r="N87" s="57">
        <v>19059.8007812</v>
      </c>
      <c r="O87" s="55">
        <f t="shared" si="31"/>
        <v>0.57179402343599994</v>
      </c>
      <c r="P87" s="56">
        <f t="shared" si="32"/>
        <v>-0.63226236580000972</v>
      </c>
      <c r="Q87" s="55">
        <f t="shared" si="33"/>
        <v>-5.7478396890909972E-2</v>
      </c>
      <c r="R87" s="55">
        <v>10.3960681791</v>
      </c>
      <c r="S87" s="55">
        <v>19847.9003906</v>
      </c>
      <c r="T87" s="55">
        <f t="shared" si="25"/>
        <v>0.59543701171800001</v>
      </c>
      <c r="U87" s="56">
        <f t="shared" si="38"/>
        <v>-5.1783928208999992</v>
      </c>
      <c r="V87" s="55">
        <f t="shared" si="34"/>
        <v>-0.24659013432857138</v>
      </c>
      <c r="W87" s="58"/>
      <c r="X87" s="58"/>
      <c r="Y87" s="58"/>
      <c r="Z87" s="53">
        <v>15.574460999999999</v>
      </c>
      <c r="AA87" s="55">
        <v>23114.3007812</v>
      </c>
      <c r="AB87" s="53">
        <f t="shared" si="35"/>
        <v>0.115571503906</v>
      </c>
      <c r="AC87" s="59">
        <f t="shared" si="39"/>
        <v>55.811239682708766</v>
      </c>
      <c r="AD87" s="60">
        <f>Table4[[#This Row],[2021 area (km2)]]-Table4[[#This Row],[1965 area (km2)]]</f>
        <v>-8.6922997580000008</v>
      </c>
      <c r="AE87" s="60">
        <f t="shared" si="27"/>
        <v>-0.1552196385357143</v>
      </c>
      <c r="AF87" s="9" t="s">
        <v>8</v>
      </c>
      <c r="AG87" s="2" t="s">
        <v>13</v>
      </c>
      <c r="AH87" s="51" t="s">
        <v>262</v>
      </c>
      <c r="AI87" s="2">
        <v>0</v>
      </c>
    </row>
    <row r="88" spans="1:35" x14ac:dyDescent="0.35">
      <c r="A88" s="2">
        <v>82</v>
      </c>
      <c r="B88" s="9" t="s">
        <v>104</v>
      </c>
      <c r="C88" s="54">
        <v>8.334738132</v>
      </c>
      <c r="D88" s="54">
        <v>15315.5634766</v>
      </c>
      <c r="E88" s="55">
        <f t="shared" si="36"/>
        <v>0.153155634766</v>
      </c>
      <c r="F88" s="56">
        <f t="shared" si="24"/>
        <v>-0.23239536380999049</v>
      </c>
      <c r="G88" s="55">
        <f t="shared" si="28"/>
        <v>-2.323953638099905E-2</v>
      </c>
      <c r="H88" s="54">
        <v>8.5671334958099905</v>
      </c>
      <c r="I88" s="54">
        <v>15509.7001953</v>
      </c>
      <c r="J88" s="55">
        <f t="shared" si="29"/>
        <v>0.23264550292950001</v>
      </c>
      <c r="K88" s="56">
        <f t="shared" si="37"/>
        <v>-0.23401417695001037</v>
      </c>
      <c r="L88" s="55">
        <f t="shared" si="30"/>
        <v>-1.6715298353572168E-2</v>
      </c>
      <c r="M88" s="54">
        <v>8.8011476727600009</v>
      </c>
      <c r="N88" s="57">
        <v>15624.4003906</v>
      </c>
      <c r="O88" s="55">
        <f t="shared" si="31"/>
        <v>0.468732011718</v>
      </c>
      <c r="P88" s="56">
        <f t="shared" si="32"/>
        <v>-0.25814606288999897</v>
      </c>
      <c r="Q88" s="55">
        <f t="shared" si="33"/>
        <v>-2.3467823899090814E-2</v>
      </c>
      <c r="R88" s="55">
        <v>9.0592937356499998</v>
      </c>
      <c r="S88" s="55">
        <v>17694.8007812</v>
      </c>
      <c r="T88" s="55">
        <f t="shared" si="25"/>
        <v>0.53084402343600001</v>
      </c>
      <c r="U88" s="56">
        <f t="shared" si="38"/>
        <v>-0.32031426434999943</v>
      </c>
      <c r="V88" s="55">
        <f t="shared" si="34"/>
        <v>-1.525306020714283E-2</v>
      </c>
      <c r="W88" s="58"/>
      <c r="X88" s="58"/>
      <c r="Y88" s="58"/>
      <c r="Z88" s="53">
        <v>9.3796079999999993</v>
      </c>
      <c r="AA88" s="55">
        <v>19182.8007812</v>
      </c>
      <c r="AB88" s="53">
        <f t="shared" si="35"/>
        <v>9.5914003905999995E-2</v>
      </c>
      <c r="AC88" s="59">
        <f t="shared" si="39"/>
        <v>11.13980315595278</v>
      </c>
      <c r="AD88" s="60">
        <f>Table4[[#This Row],[2021 area (km2)]]-Table4[[#This Row],[1965 area (km2)]]</f>
        <v>-1.0448698679999993</v>
      </c>
      <c r="AE88" s="60">
        <f t="shared" si="27"/>
        <v>-1.8658390499999986E-2</v>
      </c>
      <c r="AF88" s="9" t="s">
        <v>8</v>
      </c>
      <c r="AG88" s="2" t="s">
        <v>9</v>
      </c>
      <c r="AH88" s="51" t="s">
        <v>262</v>
      </c>
      <c r="AI88" s="2">
        <v>0</v>
      </c>
    </row>
    <row r="89" spans="1:35" x14ac:dyDescent="0.35">
      <c r="A89" s="2">
        <v>83</v>
      </c>
      <c r="B89" s="9" t="s">
        <v>105</v>
      </c>
      <c r="C89" s="54">
        <v>53.763465189999998</v>
      </c>
      <c r="D89" s="54">
        <v>46713.8398438</v>
      </c>
      <c r="E89" s="55">
        <f t="shared" si="36"/>
        <v>0.46713839843799998</v>
      </c>
      <c r="F89" s="56">
        <f t="shared" si="24"/>
        <v>-0.55277923340000257</v>
      </c>
      <c r="G89" s="55">
        <f t="shared" si="28"/>
        <v>-5.5277923340000257E-2</v>
      </c>
      <c r="H89" s="54">
        <v>54.316244423400001</v>
      </c>
      <c r="I89" s="54">
        <v>47584.1015625</v>
      </c>
      <c r="J89" s="55">
        <f t="shared" si="29"/>
        <v>0.71376152343749999</v>
      </c>
      <c r="K89" s="56">
        <f t="shared" si="37"/>
        <v>-0.32339977129989705</v>
      </c>
      <c r="L89" s="55">
        <f t="shared" si="30"/>
        <v>-2.3099983664278362E-2</v>
      </c>
      <c r="M89" s="54">
        <v>54.639644194699898</v>
      </c>
      <c r="N89" s="57">
        <v>47823.1015625</v>
      </c>
      <c r="O89" s="55">
        <f t="shared" si="31"/>
        <v>1.4346930468750001</v>
      </c>
      <c r="P89" s="56">
        <f t="shared" si="32"/>
        <v>-3.6374863300103755E-2</v>
      </c>
      <c r="Q89" s="55">
        <f t="shared" si="33"/>
        <v>-3.3068057545548868E-3</v>
      </c>
      <c r="R89" s="55">
        <v>54.676019058000001</v>
      </c>
      <c r="S89" s="55">
        <v>48699.6992188</v>
      </c>
      <c r="T89" s="55">
        <f t="shared" si="25"/>
        <v>1.4609909765639999</v>
      </c>
      <c r="U89" s="56">
        <f t="shared" si="38"/>
        <v>-0.2664879419999977</v>
      </c>
      <c r="V89" s="55">
        <f t="shared" si="34"/>
        <v>-1.268990199999989E-2</v>
      </c>
      <c r="W89" s="58"/>
      <c r="X89" s="58"/>
      <c r="Y89" s="58"/>
      <c r="Z89" s="53">
        <v>54.942506999999999</v>
      </c>
      <c r="AA89" s="55">
        <v>47913.1992188</v>
      </c>
      <c r="AB89" s="53">
        <f t="shared" si="35"/>
        <v>0.23956599609400001</v>
      </c>
      <c r="AC89" s="59">
        <f t="shared" si="39"/>
        <v>2.1459556077410178</v>
      </c>
      <c r="AD89" s="60">
        <f>Table4[[#This Row],[2021 area (km2)]]-Table4[[#This Row],[1965 area (km2)]]</f>
        <v>-1.1790418100000011</v>
      </c>
      <c r="AE89" s="60">
        <f t="shared" si="27"/>
        <v>-2.1054318035714305E-2</v>
      </c>
      <c r="AF89" s="9" t="s">
        <v>3</v>
      </c>
      <c r="AG89" s="2" t="s">
        <v>27</v>
      </c>
      <c r="AH89" s="51" t="s">
        <v>262</v>
      </c>
      <c r="AI89" s="2">
        <v>0</v>
      </c>
    </row>
    <row r="90" spans="1:35" x14ac:dyDescent="0.35">
      <c r="A90" s="2">
        <v>84</v>
      </c>
      <c r="B90" s="9" t="s">
        <v>106</v>
      </c>
      <c r="C90" s="54">
        <v>30.50048855</v>
      </c>
      <c r="D90" s="54">
        <v>24773.1523438</v>
      </c>
      <c r="E90" s="55">
        <f t="shared" si="36"/>
        <v>0.24773152343800001</v>
      </c>
      <c r="F90" s="56">
        <f t="shared" si="24"/>
        <v>-0.5838649750000009</v>
      </c>
      <c r="G90" s="55">
        <f t="shared" si="28"/>
        <v>-5.8386497500000092E-2</v>
      </c>
      <c r="H90" s="54">
        <v>31.084353525000001</v>
      </c>
      <c r="I90" s="54">
        <v>24944.8007812</v>
      </c>
      <c r="J90" s="55">
        <f t="shared" si="29"/>
        <v>0.37417201171800002</v>
      </c>
      <c r="K90" s="56">
        <f t="shared" si="37"/>
        <v>-6.5332606999898957E-2</v>
      </c>
      <c r="L90" s="55">
        <f t="shared" si="30"/>
        <v>-4.6666147857070683E-3</v>
      </c>
      <c r="M90" s="54">
        <v>31.1496861319999</v>
      </c>
      <c r="N90" s="57">
        <v>24944</v>
      </c>
      <c r="O90" s="55">
        <f t="shared" si="31"/>
        <v>0.74831999999999999</v>
      </c>
      <c r="P90" s="61">
        <f t="shared" si="32"/>
        <v>0.41330543710000001</v>
      </c>
      <c r="Q90" s="55">
        <f t="shared" si="33"/>
        <v>3.7573221554545455E-2</v>
      </c>
      <c r="R90" s="55">
        <v>30.7363806948999</v>
      </c>
      <c r="S90" s="55">
        <v>24954</v>
      </c>
      <c r="T90" s="55">
        <f t="shared" si="25"/>
        <v>0.74861999999999995</v>
      </c>
      <c r="U90" s="61">
        <f t="shared" si="38"/>
        <v>2.4817694899898157E-2</v>
      </c>
      <c r="V90" s="55">
        <f t="shared" si="34"/>
        <v>1.1817949952332455E-3</v>
      </c>
      <c r="W90" s="55">
        <v>31.084353525000001</v>
      </c>
      <c r="X90" s="55">
        <v>24941.1992188</v>
      </c>
      <c r="Y90" s="55">
        <f t="shared" ref="Y90:Y149" si="40">(X90*7)/1000000</f>
        <v>0.17458839453159999</v>
      </c>
      <c r="Z90" s="53">
        <v>30.711563000000002</v>
      </c>
      <c r="AA90" s="55">
        <v>25685.8007812</v>
      </c>
      <c r="AB90" s="53">
        <f t="shared" si="35"/>
        <v>0.12842900390600001</v>
      </c>
      <c r="AC90" s="59">
        <f>(Z90-C90)/Z90*100</f>
        <v>0.6872800645151198</v>
      </c>
      <c r="AD90" s="60">
        <f>Table4[[#This Row],[2021 area (km2)]]-Table4[[#This Row],[1979 area (km2)]]</f>
        <v>-0.5838649750000009</v>
      </c>
      <c r="AE90" s="60">
        <f>AD90/42</f>
        <v>-1.3901547023809545E-2</v>
      </c>
      <c r="AF90" s="9" t="s">
        <v>8</v>
      </c>
      <c r="AG90" s="2" t="s">
        <v>6</v>
      </c>
      <c r="AH90" s="51" t="s">
        <v>262</v>
      </c>
      <c r="AI90" s="2">
        <v>0</v>
      </c>
    </row>
    <row r="91" spans="1:35" x14ac:dyDescent="0.35">
      <c r="A91" s="2">
        <v>85</v>
      </c>
      <c r="B91" s="9" t="s">
        <v>107</v>
      </c>
      <c r="C91" s="54">
        <v>7.8406218650000001</v>
      </c>
      <c r="D91" s="54">
        <v>27889.3808594</v>
      </c>
      <c r="E91" s="55">
        <f t="shared" si="36"/>
        <v>0.27889380859399998</v>
      </c>
      <c r="F91" s="56">
        <f t="shared" si="24"/>
        <v>-0.66490057229999966</v>
      </c>
      <c r="G91" s="55">
        <f t="shared" si="28"/>
        <v>-6.6490057229999969E-2</v>
      </c>
      <c r="H91" s="54">
        <v>8.5055224372999998</v>
      </c>
      <c r="I91" s="54">
        <v>28587.6992188</v>
      </c>
      <c r="J91" s="55">
        <f t="shared" si="29"/>
        <v>0.428815488282</v>
      </c>
      <c r="K91" s="56">
        <f t="shared" si="37"/>
        <v>-0.99842620299000018</v>
      </c>
      <c r="L91" s="55">
        <f t="shared" si="30"/>
        <v>-7.1316157356428586E-2</v>
      </c>
      <c r="M91" s="54">
        <v>9.50394864029</v>
      </c>
      <c r="N91" s="57">
        <v>28707.0996094</v>
      </c>
      <c r="O91" s="55">
        <f t="shared" si="31"/>
        <v>0.86121298828199999</v>
      </c>
      <c r="P91" s="56">
        <f t="shared" si="32"/>
        <v>-0.21204921648000052</v>
      </c>
      <c r="Q91" s="55">
        <f t="shared" si="33"/>
        <v>-1.9277201498181865E-2</v>
      </c>
      <c r="R91" s="55">
        <v>9.7159978567700005</v>
      </c>
      <c r="S91" s="55">
        <v>28080.8007812</v>
      </c>
      <c r="T91" s="55">
        <f t="shared" si="25"/>
        <v>0.84242402343599998</v>
      </c>
      <c r="U91" s="56">
        <f t="shared" si="38"/>
        <v>-1.2702741432299991</v>
      </c>
      <c r="V91" s="55">
        <f t="shared" si="34"/>
        <v>-6.0489244915714245E-2</v>
      </c>
      <c r="W91" s="58"/>
      <c r="X91" s="58"/>
      <c r="Y91" s="58"/>
      <c r="Z91" s="53">
        <v>10.986272</v>
      </c>
      <c r="AA91" s="55">
        <v>23474.8007812</v>
      </c>
      <c r="AB91" s="53">
        <f t="shared" si="35"/>
        <v>0.117374003906</v>
      </c>
      <c r="AC91" s="59">
        <f t="shared" si="39"/>
        <v>28.632552835029024</v>
      </c>
      <c r="AD91" s="60">
        <f>Table4[[#This Row],[2021 area (km2)]]-Table4[[#This Row],[1965 area (km2)]]</f>
        <v>-3.1456501349999995</v>
      </c>
      <c r="AE91" s="60">
        <f t="shared" si="27"/>
        <v>-5.6172323839285707E-2</v>
      </c>
      <c r="AF91" s="9" t="s">
        <v>8</v>
      </c>
      <c r="AG91" s="2" t="s">
        <v>15</v>
      </c>
      <c r="AH91" s="51" t="s">
        <v>262</v>
      </c>
      <c r="AI91" s="2">
        <v>0</v>
      </c>
    </row>
    <row r="92" spans="1:35" x14ac:dyDescent="0.35">
      <c r="A92" s="2">
        <v>86</v>
      </c>
      <c r="B92" s="9" t="s">
        <v>108</v>
      </c>
      <c r="C92" s="54">
        <v>12.640751379999999</v>
      </c>
      <c r="D92" s="54">
        <v>28105.6484375</v>
      </c>
      <c r="E92" s="55">
        <f t="shared" si="36"/>
        <v>0.28105648437500003</v>
      </c>
      <c r="F92" s="56">
        <f t="shared" si="24"/>
        <v>-0.60084814840000078</v>
      </c>
      <c r="G92" s="55">
        <f t="shared" si="28"/>
        <v>-6.0084814840000077E-2</v>
      </c>
      <c r="H92" s="54">
        <v>13.2415995284</v>
      </c>
      <c r="I92" s="54">
        <v>28823.9003906</v>
      </c>
      <c r="J92" s="55">
        <f t="shared" si="29"/>
        <v>0.43235850585900004</v>
      </c>
      <c r="K92" s="56">
        <f t="shared" si="37"/>
        <v>-2.1111522315000002</v>
      </c>
      <c r="L92" s="55">
        <f t="shared" si="30"/>
        <v>-0.15079658796428572</v>
      </c>
      <c r="M92" s="54">
        <v>15.3527517599</v>
      </c>
      <c r="N92" s="57">
        <v>27643.6992188</v>
      </c>
      <c r="O92" s="55">
        <f t="shared" si="31"/>
        <v>0.82931097656399999</v>
      </c>
      <c r="P92" s="61">
        <f t="shared" si="32"/>
        <v>0.23703027800000065</v>
      </c>
      <c r="Q92" s="55">
        <f t="shared" si="33"/>
        <v>2.1548207090909152E-2</v>
      </c>
      <c r="R92" s="55">
        <v>15.1157214819</v>
      </c>
      <c r="S92" s="55">
        <v>26436.9003906</v>
      </c>
      <c r="T92" s="55">
        <f t="shared" si="25"/>
        <v>0.79310701171800002</v>
      </c>
      <c r="U92" s="56">
        <f t="shared" si="38"/>
        <v>-3.7532075181000017</v>
      </c>
      <c r="V92" s="55">
        <f t="shared" si="34"/>
        <v>-0.17872416752857151</v>
      </c>
      <c r="W92" s="58"/>
      <c r="X92" s="58"/>
      <c r="Y92" s="58"/>
      <c r="Z92" s="53">
        <v>18.868929000000001</v>
      </c>
      <c r="AA92" s="55">
        <v>32453.9003906</v>
      </c>
      <c r="AB92" s="53">
        <f t="shared" si="35"/>
        <v>0.16226950195299999</v>
      </c>
      <c r="AC92" s="59">
        <f t="shared" si="39"/>
        <v>33.007584161242015</v>
      </c>
      <c r="AD92" s="60">
        <f>Table4[[#This Row],[2021 area (km2)]]-Table4[[#This Row],[1965 area (km2)]]</f>
        <v>-6.2281776200000021</v>
      </c>
      <c r="AE92" s="60">
        <f t="shared" si="27"/>
        <v>-0.11121745750000003</v>
      </c>
      <c r="AF92" s="9" t="s">
        <v>8</v>
      </c>
      <c r="AG92" s="2" t="s">
        <v>46</v>
      </c>
      <c r="AH92" s="51" t="s">
        <v>262</v>
      </c>
      <c r="AI92" s="2">
        <v>0</v>
      </c>
    </row>
    <row r="93" spans="1:35" x14ac:dyDescent="0.35">
      <c r="A93" s="2">
        <v>87</v>
      </c>
      <c r="B93" s="9" t="s">
        <v>109</v>
      </c>
      <c r="C93" s="54">
        <v>0.356825742</v>
      </c>
      <c r="D93" s="54">
        <v>3099.4658202999999</v>
      </c>
      <c r="E93" s="55">
        <f t="shared" si="36"/>
        <v>3.0994658203E-2</v>
      </c>
      <c r="F93" s="56">
        <f t="shared" si="24"/>
        <v>-0.69382695877999989</v>
      </c>
      <c r="G93" s="55">
        <f t="shared" si="28"/>
        <v>-6.9382695877999986E-2</v>
      </c>
      <c r="H93" s="54">
        <v>1.0506527007799999</v>
      </c>
      <c r="I93" s="54">
        <v>4771.8300780999998</v>
      </c>
      <c r="J93" s="55">
        <f t="shared" si="29"/>
        <v>7.1577451171499995E-2</v>
      </c>
      <c r="K93" s="56">
        <f t="shared" si="37"/>
        <v>-1.14748630564</v>
      </c>
      <c r="L93" s="55">
        <f t="shared" si="30"/>
        <v>-8.1963307545714278E-2</v>
      </c>
      <c r="M93" s="54">
        <v>2.1981390064199999</v>
      </c>
      <c r="N93" s="57">
        <v>6060.4599608999997</v>
      </c>
      <c r="O93" s="55">
        <f t="shared" si="31"/>
        <v>0.18181379882699999</v>
      </c>
      <c r="P93" s="56">
        <f t="shared" si="32"/>
        <v>-0.43014322383000003</v>
      </c>
      <c r="Q93" s="55">
        <f t="shared" si="33"/>
        <v>-3.9103929439090912E-2</v>
      </c>
      <c r="R93" s="55">
        <v>2.62828223025</v>
      </c>
      <c r="S93" s="55">
        <v>6930.9301758000001</v>
      </c>
      <c r="T93" s="55">
        <f t="shared" si="25"/>
        <v>0.20792790527400001</v>
      </c>
      <c r="U93" s="56">
        <f t="shared" si="38"/>
        <v>-2.1338127697500004</v>
      </c>
      <c r="V93" s="55">
        <f t="shared" si="34"/>
        <v>-0.10161013189285717</v>
      </c>
      <c r="W93" s="58"/>
      <c r="X93" s="58"/>
      <c r="Y93" s="58"/>
      <c r="Z93" s="53">
        <v>4.7620950000000004</v>
      </c>
      <c r="AA93" s="55">
        <v>9274.5</v>
      </c>
      <c r="AB93" s="53">
        <f t="shared" si="35"/>
        <v>4.6372499999999997E-2</v>
      </c>
      <c r="AC93" s="59">
        <f t="shared" si="39"/>
        <v>92.506958764997336</v>
      </c>
      <c r="AD93" s="60">
        <f>Table4[[#This Row],[2021 area (km2)]]-Table4[[#This Row],[1965 area (km2)]]</f>
        <v>-4.4052692580000006</v>
      </c>
      <c r="AE93" s="60">
        <f t="shared" si="27"/>
        <v>-7.8665522464285723E-2</v>
      </c>
      <c r="AF93" s="9" t="s">
        <v>8</v>
      </c>
      <c r="AG93" s="2" t="s">
        <v>15</v>
      </c>
      <c r="AH93" s="51" t="s">
        <v>262</v>
      </c>
      <c r="AI93" s="2">
        <v>0</v>
      </c>
    </row>
    <row r="94" spans="1:35" x14ac:dyDescent="0.35">
      <c r="A94" s="2">
        <v>88</v>
      </c>
      <c r="B94" s="9" t="s">
        <v>110</v>
      </c>
      <c r="C94" s="54">
        <v>15.28076203</v>
      </c>
      <c r="D94" s="54">
        <v>18755.2421875</v>
      </c>
      <c r="E94" s="55">
        <f t="shared" si="36"/>
        <v>0.18755242187500001</v>
      </c>
      <c r="F94" s="56">
        <f t="shared" si="24"/>
        <v>-0.2836608994998997</v>
      </c>
      <c r="G94" s="55">
        <f t="shared" si="28"/>
        <v>-2.8366089949989969E-2</v>
      </c>
      <c r="H94" s="54">
        <v>15.5644229294999</v>
      </c>
      <c r="I94" s="54">
        <v>18662.4003906</v>
      </c>
      <c r="J94" s="55">
        <f t="shared" si="29"/>
        <v>0.27993600585900003</v>
      </c>
      <c r="K94" s="56">
        <f t="shared" si="37"/>
        <v>-0.75138091030010123</v>
      </c>
      <c r="L94" s="55">
        <f t="shared" si="30"/>
        <v>-5.36700650214358E-2</v>
      </c>
      <c r="M94" s="54">
        <v>16.315803839800001</v>
      </c>
      <c r="N94" s="57">
        <v>19624.3007812</v>
      </c>
      <c r="O94" s="55">
        <f t="shared" si="31"/>
        <v>0.58872902343599998</v>
      </c>
      <c r="P94" s="61">
        <f t="shared" si="32"/>
        <v>0.14236710500010119</v>
      </c>
      <c r="Q94" s="55">
        <f t="shared" si="33"/>
        <v>1.2942464090918289E-2</v>
      </c>
      <c r="R94" s="55">
        <v>16.1734367347999</v>
      </c>
      <c r="S94" s="55">
        <v>19897.9003906</v>
      </c>
      <c r="T94" s="55">
        <f t="shared" si="25"/>
        <v>0.59693701171800007</v>
      </c>
      <c r="U94" s="56">
        <f t="shared" si="38"/>
        <v>-0.23315026520009852</v>
      </c>
      <c r="V94" s="55">
        <f t="shared" si="34"/>
        <v>-1.1102393580957073E-2</v>
      </c>
      <c r="W94" s="58"/>
      <c r="X94" s="58"/>
      <c r="Y94" s="58"/>
      <c r="Z94" s="53">
        <v>16.406586999999998</v>
      </c>
      <c r="AA94" s="55">
        <v>20077.8007812</v>
      </c>
      <c r="AB94" s="53">
        <f t="shared" si="35"/>
        <v>0.100389003906</v>
      </c>
      <c r="AC94" s="59">
        <f t="shared" si="39"/>
        <v>6.8620302930767885</v>
      </c>
      <c r="AD94" s="60">
        <f>Table4[[#This Row],[2021 area (km2)]]-Table4[[#This Row],[1965 area (km2)]]</f>
        <v>-1.1258249699999983</v>
      </c>
      <c r="AE94" s="60">
        <f t="shared" si="27"/>
        <v>-2.0104017321428542E-2</v>
      </c>
      <c r="AF94" s="9" t="s">
        <v>3</v>
      </c>
      <c r="AG94" s="2" t="s">
        <v>111</v>
      </c>
      <c r="AH94" s="51" t="s">
        <v>262</v>
      </c>
      <c r="AI94" s="2">
        <v>0</v>
      </c>
    </row>
    <row r="95" spans="1:35" x14ac:dyDescent="0.35">
      <c r="A95" s="2">
        <v>89</v>
      </c>
      <c r="B95" s="9" t="s">
        <v>112</v>
      </c>
      <c r="C95" s="54">
        <v>2.296584094</v>
      </c>
      <c r="D95" s="54">
        <v>10109.1015625</v>
      </c>
      <c r="E95" s="55">
        <f t="shared" si="36"/>
        <v>0.101091015625</v>
      </c>
      <c r="F95" s="56">
        <f t="shared" si="24"/>
        <v>-0.16678042359000012</v>
      </c>
      <c r="G95" s="55">
        <f t="shared" si="28"/>
        <v>-1.6678042359000011E-2</v>
      </c>
      <c r="H95" s="54">
        <v>2.4633645175900001</v>
      </c>
      <c r="I95" s="54">
        <v>10043.7998047</v>
      </c>
      <c r="J95" s="55">
        <f t="shared" si="29"/>
        <v>0.15065699707049998</v>
      </c>
      <c r="K95" s="56">
        <f t="shared" si="37"/>
        <v>-0.3538110993400001</v>
      </c>
      <c r="L95" s="55">
        <f t="shared" si="30"/>
        <v>-2.5272221381428577E-2</v>
      </c>
      <c r="M95" s="54">
        <v>2.8171756169300002</v>
      </c>
      <c r="N95" s="57">
        <v>9966.5800780999998</v>
      </c>
      <c r="O95" s="55">
        <f t="shared" si="31"/>
        <v>0.29899740234299998</v>
      </c>
      <c r="P95" s="56">
        <f t="shared" si="32"/>
        <v>-1.9355628419999604E-2</v>
      </c>
      <c r="Q95" s="55">
        <f t="shared" si="33"/>
        <v>-1.7596025836363277E-3</v>
      </c>
      <c r="R95" s="55">
        <v>2.8365312453499998</v>
      </c>
      <c r="S95" s="55">
        <v>9892.9902344000002</v>
      </c>
      <c r="T95" s="55">
        <f t="shared" si="25"/>
        <v>0.29678970703200003</v>
      </c>
      <c r="U95" s="56">
        <f t="shared" si="38"/>
        <v>-2.8146754650000272E-2</v>
      </c>
      <c r="V95" s="55">
        <f t="shared" si="34"/>
        <v>-1.340321650000013E-3</v>
      </c>
      <c r="W95" s="58"/>
      <c r="X95" s="58"/>
      <c r="Y95" s="58"/>
      <c r="Z95" s="53">
        <v>2.8646780000000001</v>
      </c>
      <c r="AA95" s="55">
        <v>9956.7802733999997</v>
      </c>
      <c r="AB95" s="53">
        <f t="shared" si="35"/>
        <v>4.9783901366999998E-2</v>
      </c>
      <c r="AC95" s="59">
        <f t="shared" si="39"/>
        <v>19.830986449436903</v>
      </c>
      <c r="AD95" s="60">
        <f>Table4[[#This Row],[2021 area (km2)]]-Table4[[#This Row],[1965 area (km2)]]</f>
        <v>-0.56809390600000009</v>
      </c>
      <c r="AE95" s="60">
        <f t="shared" si="27"/>
        <v>-1.0144534035714288E-2</v>
      </c>
      <c r="AF95" s="9" t="s">
        <v>8</v>
      </c>
      <c r="AG95" s="2" t="s">
        <v>46</v>
      </c>
      <c r="AH95" s="51" t="s">
        <v>262</v>
      </c>
      <c r="AI95" s="2">
        <v>0</v>
      </c>
    </row>
    <row r="96" spans="1:35" x14ac:dyDescent="0.35">
      <c r="A96" s="2">
        <v>90</v>
      </c>
      <c r="B96" s="9" t="s">
        <v>113</v>
      </c>
      <c r="C96" s="54">
        <v>53.997498380000003</v>
      </c>
      <c r="D96" s="54">
        <v>40189.5898438</v>
      </c>
      <c r="E96" s="55">
        <f t="shared" si="36"/>
        <v>0.401895898438</v>
      </c>
      <c r="F96" s="56">
        <f t="shared" si="24"/>
        <v>-2.8059606086999977</v>
      </c>
      <c r="G96" s="55">
        <f t="shared" si="28"/>
        <v>-0.28059606086999977</v>
      </c>
      <c r="H96" s="54">
        <v>56.803458988700001</v>
      </c>
      <c r="I96" s="54">
        <v>40159.6992188</v>
      </c>
      <c r="J96" s="55">
        <f t="shared" si="29"/>
        <v>0.60239548828199996</v>
      </c>
      <c r="K96" s="56">
        <f t="shared" si="37"/>
        <v>-2.1890377937998977</v>
      </c>
      <c r="L96" s="55">
        <f t="shared" si="30"/>
        <v>-0.15635984241427842</v>
      </c>
      <c r="M96" s="54">
        <v>58.992496782499899</v>
      </c>
      <c r="N96" s="57">
        <v>40171.6015625</v>
      </c>
      <c r="O96" s="55">
        <f t="shared" si="31"/>
        <v>1.205148046875</v>
      </c>
      <c r="P96" s="56">
        <f t="shared" si="32"/>
        <v>-0.4711245832001012</v>
      </c>
      <c r="Q96" s="55">
        <f t="shared" si="33"/>
        <v>-4.2829507563645564E-2</v>
      </c>
      <c r="R96" s="55">
        <v>59.4636213657</v>
      </c>
      <c r="S96" s="55">
        <v>39623.1015625</v>
      </c>
      <c r="T96" s="55">
        <f t="shared" si="25"/>
        <v>1.1886930468750001</v>
      </c>
      <c r="U96" s="56">
        <f t="shared" si="38"/>
        <v>-2.5280116343000003</v>
      </c>
      <c r="V96" s="55">
        <f t="shared" si="34"/>
        <v>-0.12038150639523811</v>
      </c>
      <c r="W96" s="58"/>
      <c r="X96" s="58"/>
      <c r="Y96" s="58"/>
      <c r="Z96" s="53">
        <v>61.991633</v>
      </c>
      <c r="AA96" s="55">
        <v>39239.6015625</v>
      </c>
      <c r="AB96" s="53">
        <f t="shared" si="35"/>
        <v>0.19619800781249999</v>
      </c>
      <c r="AC96" s="59">
        <f t="shared" si="39"/>
        <v>12.895505785433976</v>
      </c>
      <c r="AD96" s="60">
        <f>Table4[[#This Row],[2021 area (km2)]]-Table4[[#This Row],[1965 area (km2)]]</f>
        <v>-7.994134619999997</v>
      </c>
      <c r="AE96" s="60">
        <f t="shared" si="27"/>
        <v>-0.14275240392857139</v>
      </c>
      <c r="AF96" s="9" t="s">
        <v>8</v>
      </c>
      <c r="AG96" s="2" t="s">
        <v>13</v>
      </c>
      <c r="AH96" s="51" t="s">
        <v>262</v>
      </c>
      <c r="AI96" s="2">
        <v>0</v>
      </c>
    </row>
    <row r="97" spans="1:35" x14ac:dyDescent="0.35">
      <c r="A97" s="2">
        <v>91</v>
      </c>
      <c r="B97" s="9" t="s">
        <v>114</v>
      </c>
      <c r="C97" s="54">
        <v>7.9090282959999998</v>
      </c>
      <c r="D97" s="54">
        <v>16580.6835938</v>
      </c>
      <c r="E97" s="55">
        <f t="shared" si="36"/>
        <v>0.165806835938</v>
      </c>
      <c r="F97" s="56">
        <f t="shared" si="24"/>
        <v>-1.1194878848800007</v>
      </c>
      <c r="G97" s="55">
        <f t="shared" si="28"/>
        <v>-0.11194878848800008</v>
      </c>
      <c r="H97" s="54">
        <v>9.0285161808800005</v>
      </c>
      <c r="I97" s="54">
        <v>19045.6992188</v>
      </c>
      <c r="J97" s="55">
        <f t="shared" si="29"/>
        <v>0.28568548828200002</v>
      </c>
      <c r="K97" s="56">
        <f t="shared" si="37"/>
        <v>-0.21816371255</v>
      </c>
      <c r="L97" s="55">
        <f t="shared" si="30"/>
        <v>-1.5583122325E-2</v>
      </c>
      <c r="M97" s="54">
        <v>9.2466798934300005</v>
      </c>
      <c r="N97" s="57">
        <v>19865.1992188</v>
      </c>
      <c r="O97" s="55">
        <f t="shared" si="31"/>
        <v>0.59595597656400001</v>
      </c>
      <c r="P97" s="56">
        <f t="shared" si="32"/>
        <v>-0.67031753228999946</v>
      </c>
      <c r="Q97" s="55">
        <f t="shared" si="33"/>
        <v>-6.0937957480909043E-2</v>
      </c>
      <c r="R97" s="55">
        <v>9.91699742572</v>
      </c>
      <c r="S97" s="55">
        <v>20537.1992188</v>
      </c>
      <c r="T97" s="55">
        <f t="shared" si="25"/>
        <v>0.61611597656399997</v>
      </c>
      <c r="U97" s="56">
        <f t="shared" si="38"/>
        <v>-0.53667057428000042</v>
      </c>
      <c r="V97" s="55">
        <f t="shared" si="34"/>
        <v>-2.5555741632380974E-2</v>
      </c>
      <c r="W97" s="58"/>
      <c r="X97" s="58"/>
      <c r="Y97" s="58"/>
      <c r="Z97" s="53">
        <v>10.453668</v>
      </c>
      <c r="AA97" s="55">
        <v>20482</v>
      </c>
      <c r="AB97" s="53">
        <f t="shared" si="35"/>
        <v>0.10241</v>
      </c>
      <c r="AC97" s="59">
        <f t="shared" si="39"/>
        <v>24.342074992241962</v>
      </c>
      <c r="AD97" s="60">
        <f>Table4[[#This Row],[2021 area (km2)]]-Table4[[#This Row],[1965 area (km2)]]</f>
        <v>-2.5446397040000006</v>
      </c>
      <c r="AE97" s="60">
        <f t="shared" si="27"/>
        <v>-4.5439994714285725E-2</v>
      </c>
      <c r="AF97" s="9" t="s">
        <v>3</v>
      </c>
      <c r="AG97" s="2" t="s">
        <v>27</v>
      </c>
      <c r="AH97" s="51" t="s">
        <v>262</v>
      </c>
      <c r="AI97" s="2">
        <v>0</v>
      </c>
    </row>
    <row r="98" spans="1:35" x14ac:dyDescent="0.35">
      <c r="A98" s="2">
        <v>92</v>
      </c>
      <c r="B98" s="9" t="s">
        <v>115</v>
      </c>
      <c r="C98" s="54">
        <v>0.59079754900000003</v>
      </c>
      <c r="D98" s="54">
        <v>3425.9377441000001</v>
      </c>
      <c r="E98" s="55">
        <f t="shared" si="36"/>
        <v>3.4259377441000001E-2</v>
      </c>
      <c r="F98" s="56">
        <f t="shared" si="24"/>
        <v>-6.0711975136999996E-2</v>
      </c>
      <c r="G98" s="55">
        <f t="shared" si="28"/>
        <v>-6.0711975136999996E-3</v>
      </c>
      <c r="H98" s="54">
        <v>0.65150952413700003</v>
      </c>
      <c r="I98" s="54">
        <v>3740.4699707</v>
      </c>
      <c r="J98" s="55">
        <f t="shared" si="29"/>
        <v>5.6107049560500007E-2</v>
      </c>
      <c r="K98" s="56">
        <f t="shared" si="37"/>
        <v>-8.369688500200001E-2</v>
      </c>
      <c r="L98" s="55">
        <f t="shared" si="30"/>
        <v>-5.9783489287142865E-3</v>
      </c>
      <c r="M98" s="54">
        <v>0.73520640913900004</v>
      </c>
      <c r="N98" s="57">
        <v>4023.1999512000002</v>
      </c>
      <c r="O98" s="55">
        <f t="shared" si="31"/>
        <v>0.12069599853599999</v>
      </c>
      <c r="P98" s="56">
        <f t="shared" si="32"/>
        <v>-2.5769293460000009E-2</v>
      </c>
      <c r="Q98" s="55">
        <f t="shared" si="33"/>
        <v>-2.3426630418181826E-3</v>
      </c>
      <c r="R98" s="55">
        <v>0.76097570259900005</v>
      </c>
      <c r="S98" s="55">
        <v>4177.0498047000001</v>
      </c>
      <c r="T98" s="55">
        <f t="shared" si="25"/>
        <v>0.12531149414100001</v>
      </c>
      <c r="U98" s="61">
        <f t="shared" si="38"/>
        <v>2.736770259900001E-2</v>
      </c>
      <c r="V98" s="55">
        <f t="shared" si="34"/>
        <v>1.3032239332857148E-3</v>
      </c>
      <c r="W98" s="58"/>
      <c r="X98" s="58"/>
      <c r="Y98" s="58"/>
      <c r="Z98" s="53">
        <v>0.73360800000000004</v>
      </c>
      <c r="AA98" s="55">
        <v>3892.4099120999999</v>
      </c>
      <c r="AB98" s="53">
        <f t="shared" si="35"/>
        <v>1.9462049560499999E-2</v>
      </c>
      <c r="AC98" s="59">
        <f t="shared" si="39"/>
        <v>19.466861184719907</v>
      </c>
      <c r="AD98" s="60">
        <f>Table4[[#This Row],[2021 area (km2)]]-Table4[[#This Row],[1965 area (km2)]]</f>
        <v>-0.142810451</v>
      </c>
      <c r="AE98" s="60">
        <f t="shared" si="27"/>
        <v>-2.550186625E-3</v>
      </c>
      <c r="AF98" s="9" t="s">
        <v>8</v>
      </c>
      <c r="AG98" s="2" t="s">
        <v>15</v>
      </c>
      <c r="AH98" s="51" t="s">
        <v>262</v>
      </c>
      <c r="AI98" s="2">
        <v>1</v>
      </c>
    </row>
    <row r="99" spans="1:35" x14ac:dyDescent="0.35">
      <c r="A99" s="2">
        <v>93</v>
      </c>
      <c r="B99" s="9" t="s">
        <v>116</v>
      </c>
      <c r="C99" s="54">
        <v>293.66494899999998</v>
      </c>
      <c r="D99" s="54">
        <v>111403.640625</v>
      </c>
      <c r="E99" s="55">
        <f t="shared" si="36"/>
        <v>1.1140364062500001</v>
      </c>
      <c r="F99" s="56">
        <f t="shared" si="24"/>
        <v>-34.659050112000045</v>
      </c>
      <c r="G99" s="55">
        <f t="shared" si="28"/>
        <v>-3.4659050112000047</v>
      </c>
      <c r="H99" s="54">
        <v>328.32399911200002</v>
      </c>
      <c r="I99" s="54">
        <v>135163</v>
      </c>
      <c r="J99" s="55">
        <f t="shared" si="29"/>
        <v>2.0274450000000002</v>
      </c>
      <c r="K99" s="56">
        <f t="shared" si="37"/>
        <v>-2.9760488449999798</v>
      </c>
      <c r="L99" s="55">
        <f t="shared" si="30"/>
        <v>-0.21257491749999854</v>
      </c>
      <c r="M99" s="54">
        <v>331.300047957</v>
      </c>
      <c r="N99" s="57">
        <v>136342</v>
      </c>
      <c r="O99" s="55">
        <f t="shared" si="31"/>
        <v>4.0902599999999998</v>
      </c>
      <c r="P99" s="61">
        <f t="shared" si="32"/>
        <v>1.9197340850009823</v>
      </c>
      <c r="Q99" s="55">
        <f t="shared" si="33"/>
        <v>0.17452128045463475</v>
      </c>
      <c r="R99" s="55">
        <v>329.38031387199902</v>
      </c>
      <c r="S99" s="55">
        <v>148472</v>
      </c>
      <c r="T99" s="55">
        <f t="shared" si="25"/>
        <v>4.4541599999999999</v>
      </c>
      <c r="U99" s="56">
        <f t="shared" si="38"/>
        <v>-7.1152901280009928</v>
      </c>
      <c r="V99" s="55">
        <f t="shared" si="34"/>
        <v>-0.3388233394286187</v>
      </c>
      <c r="W99" s="58"/>
      <c r="X99" s="58"/>
      <c r="Y99" s="58"/>
      <c r="Z99" s="53">
        <v>336.49560400000001</v>
      </c>
      <c r="AA99" s="55">
        <v>138558</v>
      </c>
      <c r="AB99" s="53">
        <f t="shared" si="35"/>
        <v>0.69279000000000002</v>
      </c>
      <c r="AC99" s="59">
        <f t="shared" si="39"/>
        <v>12.728444143359457</v>
      </c>
      <c r="AD99" s="60">
        <f>Table4[[#This Row],[2021 area (km2)]]-Table4[[#This Row],[1965 area (km2)]]</f>
        <v>-42.830655000000036</v>
      </c>
      <c r="AE99" s="60">
        <f t="shared" si="27"/>
        <v>-0.76483312500000067</v>
      </c>
      <c r="AF99" s="9" t="s">
        <v>3</v>
      </c>
      <c r="AG99" s="2" t="s">
        <v>4</v>
      </c>
      <c r="AH99" s="51" t="s">
        <v>263</v>
      </c>
      <c r="AI99" s="2">
        <v>11</v>
      </c>
    </row>
    <row r="100" spans="1:35" x14ac:dyDescent="0.35">
      <c r="A100" s="2">
        <v>94</v>
      </c>
      <c r="B100" s="9" t="s">
        <v>117</v>
      </c>
      <c r="C100" s="54">
        <v>5.244707236</v>
      </c>
      <c r="D100" s="54">
        <v>11610.6904297</v>
      </c>
      <c r="E100" s="55">
        <f>(D100*10)/1000000</f>
        <v>0.116106904297</v>
      </c>
      <c r="F100" s="56">
        <f t="shared" si="24"/>
        <v>-0.85313891896000005</v>
      </c>
      <c r="G100" s="55">
        <f t="shared" si="28"/>
        <v>-8.5313891895999999E-2</v>
      </c>
      <c r="H100" s="54">
        <v>6.09784615496</v>
      </c>
      <c r="I100" s="54">
        <v>12619.7001953</v>
      </c>
      <c r="J100" s="55">
        <f t="shared" si="29"/>
        <v>0.18929550292950001</v>
      </c>
      <c r="K100" s="56">
        <f t="shared" si="37"/>
        <v>-0.89330805264000013</v>
      </c>
      <c r="L100" s="55">
        <f t="shared" si="30"/>
        <v>-6.3807718045714293E-2</v>
      </c>
      <c r="M100" s="54">
        <v>6.9911542076000002</v>
      </c>
      <c r="N100" s="57">
        <v>15435.9003906</v>
      </c>
      <c r="O100" s="55">
        <f t="shared" si="31"/>
        <v>0.46307701171799998</v>
      </c>
      <c r="P100" s="56">
        <f t="shared" si="32"/>
        <v>-0.44851856700999981</v>
      </c>
      <c r="Q100" s="55">
        <f t="shared" si="33"/>
        <v>-4.0774415182727258E-2</v>
      </c>
      <c r="R100" s="55">
        <v>7.43967277461</v>
      </c>
      <c r="S100" s="55">
        <v>15709</v>
      </c>
      <c r="T100" s="55">
        <f t="shared" si="25"/>
        <v>0.47127000000000002</v>
      </c>
      <c r="U100" s="56">
        <f t="shared" si="38"/>
        <v>-1.1677782253899993</v>
      </c>
      <c r="V100" s="55">
        <f t="shared" si="34"/>
        <v>-5.5608486923333297E-2</v>
      </c>
      <c r="W100" s="58"/>
      <c r="X100" s="58"/>
      <c r="Y100" s="58"/>
      <c r="Z100" s="53">
        <v>8.6074509999999993</v>
      </c>
      <c r="AA100" s="55">
        <v>30254.4003906</v>
      </c>
      <c r="AB100" s="53">
        <f t="shared" si="35"/>
        <v>0.151272001953</v>
      </c>
      <c r="AC100" s="59">
        <f t="shared" si="39"/>
        <v>39.067823493854334</v>
      </c>
      <c r="AD100" s="60">
        <f>Table4[[#This Row],[2021 area (km2)]]-Table4[[#This Row],[1965 area (km2)]]</f>
        <v>-3.3627437639999993</v>
      </c>
      <c r="AE100" s="60">
        <f t="shared" si="27"/>
        <v>-6.0048995785714272E-2</v>
      </c>
      <c r="AF100" s="9" t="s">
        <v>8</v>
      </c>
      <c r="AG100" s="2" t="s">
        <v>100</v>
      </c>
      <c r="AH100" s="51" t="s">
        <v>262</v>
      </c>
      <c r="AI100" s="2">
        <v>0</v>
      </c>
    </row>
    <row r="101" spans="1:35" x14ac:dyDescent="0.35">
      <c r="A101" s="2">
        <v>95</v>
      </c>
      <c r="B101" s="9" t="s">
        <v>118</v>
      </c>
      <c r="C101" s="54">
        <v>5.5568880309999997</v>
      </c>
      <c r="D101" s="54">
        <v>16949.2539062</v>
      </c>
      <c r="E101" s="55">
        <f t="shared" si="36"/>
        <v>0.16949253906199999</v>
      </c>
      <c r="F101" s="56">
        <f t="shared" si="24"/>
        <v>-0.52310302337000003</v>
      </c>
      <c r="G101" s="55">
        <f t="shared" si="28"/>
        <v>-5.2310302337E-2</v>
      </c>
      <c r="H101" s="54">
        <v>6.0799910543699998</v>
      </c>
      <c r="I101" s="54">
        <v>16734.9003906</v>
      </c>
      <c r="J101" s="55">
        <f t="shared" si="29"/>
        <v>0.25102350585900002</v>
      </c>
      <c r="K101" s="56">
        <f t="shared" si="37"/>
        <v>-0.27326605505000057</v>
      </c>
      <c r="L101" s="55">
        <f t="shared" si="30"/>
        <v>-1.9519003932142898E-2</v>
      </c>
      <c r="M101" s="54">
        <v>6.3532571094200003</v>
      </c>
      <c r="N101" s="57">
        <v>16825.6992188</v>
      </c>
      <c r="O101" s="55">
        <f t="shared" si="31"/>
        <v>0.50477097656400005</v>
      </c>
      <c r="P101" s="56">
        <f t="shared" si="32"/>
        <v>-0.22518629360999931</v>
      </c>
      <c r="Q101" s="55">
        <f t="shared" si="33"/>
        <v>-2.0471481237272663E-2</v>
      </c>
      <c r="R101" s="55">
        <v>6.5784434030299996</v>
      </c>
      <c r="S101" s="55">
        <v>16593.0996094</v>
      </c>
      <c r="T101" s="55">
        <f t="shared" si="25"/>
        <v>0.49779298828200003</v>
      </c>
      <c r="U101" s="56">
        <f t="shared" si="38"/>
        <v>-6.2806596970000683E-2</v>
      </c>
      <c r="V101" s="55">
        <f t="shared" si="34"/>
        <v>-2.9907903319047946E-3</v>
      </c>
      <c r="W101" s="58"/>
      <c r="X101" s="58"/>
      <c r="Y101" s="58"/>
      <c r="Z101" s="53">
        <v>6.6412500000000003</v>
      </c>
      <c r="AA101" s="55">
        <v>16280.4003906</v>
      </c>
      <c r="AB101" s="53">
        <f t="shared" si="35"/>
        <v>8.1402001953E-2</v>
      </c>
      <c r="AC101" s="59">
        <f t="shared" si="39"/>
        <v>16.327678810464903</v>
      </c>
      <c r="AD101" s="60">
        <f>Table4[[#This Row],[2021 area (km2)]]-Table4[[#This Row],[1965 area (km2)]]</f>
        <v>-1.0843619690000006</v>
      </c>
      <c r="AE101" s="60">
        <f t="shared" si="27"/>
        <v>-1.9363606589285726E-2</v>
      </c>
      <c r="AF101" s="9" t="s">
        <v>8</v>
      </c>
      <c r="AG101" s="2" t="s">
        <v>13</v>
      </c>
      <c r="AH101" s="51" t="s">
        <v>262</v>
      </c>
      <c r="AI101" s="2">
        <v>0</v>
      </c>
    </row>
    <row r="102" spans="1:35" x14ac:dyDescent="0.35">
      <c r="A102" s="2">
        <v>96</v>
      </c>
      <c r="B102" s="9" t="s">
        <v>119</v>
      </c>
      <c r="C102" s="54">
        <v>21.887526250000001</v>
      </c>
      <c r="D102" s="54">
        <v>31653.8554688</v>
      </c>
      <c r="E102" s="55">
        <f t="shared" si="36"/>
        <v>0.31653855468800002</v>
      </c>
      <c r="F102" s="56">
        <f t="shared" si="24"/>
        <v>-0.52898408569999944</v>
      </c>
      <c r="G102" s="55">
        <f t="shared" si="28"/>
        <v>-5.2898408569999944E-2</v>
      </c>
      <c r="H102" s="54">
        <v>22.4165103357</v>
      </c>
      <c r="I102" s="54">
        <v>31760.0996094</v>
      </c>
      <c r="J102" s="55">
        <f t="shared" si="29"/>
        <v>0.47640149414099997</v>
      </c>
      <c r="K102" s="56">
        <f t="shared" si="37"/>
        <v>-0.3559880898000003</v>
      </c>
      <c r="L102" s="55">
        <f t="shared" si="30"/>
        <v>-2.5427720700000021E-2</v>
      </c>
      <c r="M102" s="54">
        <v>22.7724984255</v>
      </c>
      <c r="N102" s="57">
        <v>31608.1992188</v>
      </c>
      <c r="O102" s="55">
        <f t="shared" si="31"/>
        <v>0.948245976564</v>
      </c>
      <c r="P102" s="56">
        <f t="shared" si="32"/>
        <v>-6.0240759900000995E-2</v>
      </c>
      <c r="Q102" s="55">
        <f t="shared" si="33"/>
        <v>-5.4764327181819087E-3</v>
      </c>
      <c r="R102" s="55">
        <v>22.832739185400001</v>
      </c>
      <c r="S102" s="55">
        <v>32148</v>
      </c>
      <c r="T102" s="55">
        <f t="shared" si="25"/>
        <v>0.96443999999999996</v>
      </c>
      <c r="U102" s="56">
        <f t="shared" si="38"/>
        <v>-0.47221181459999784</v>
      </c>
      <c r="V102" s="55">
        <f t="shared" si="34"/>
        <v>-2.2486276885714182E-2</v>
      </c>
      <c r="W102" s="58"/>
      <c r="X102" s="58"/>
      <c r="Y102" s="58"/>
      <c r="Z102" s="53">
        <v>23.304950999999999</v>
      </c>
      <c r="AA102" s="55">
        <v>31871.0996094</v>
      </c>
      <c r="AB102" s="53">
        <f t="shared" si="35"/>
        <v>0.159355498047</v>
      </c>
      <c r="AC102" s="59">
        <f t="shared" si="39"/>
        <v>6.0820756499337785</v>
      </c>
      <c r="AD102" s="60">
        <f>Table4[[#This Row],[2021 area (km2)]]-Table4[[#This Row],[1965 area (km2)]]</f>
        <v>-1.4174247499999986</v>
      </c>
      <c r="AE102" s="60">
        <f t="shared" si="27"/>
        <v>-2.5311156249999973E-2</v>
      </c>
      <c r="AF102" s="9" t="s">
        <v>8</v>
      </c>
      <c r="AG102" s="2" t="s">
        <v>13</v>
      </c>
      <c r="AH102" s="51" t="s">
        <v>262</v>
      </c>
      <c r="AI102" s="2">
        <v>0</v>
      </c>
    </row>
    <row r="103" spans="1:35" x14ac:dyDescent="0.35">
      <c r="A103" s="2">
        <v>97</v>
      </c>
      <c r="B103" s="9" t="s">
        <v>120</v>
      </c>
      <c r="C103" s="54">
        <v>20.204555729999999</v>
      </c>
      <c r="D103" s="54">
        <v>31673.8828125</v>
      </c>
      <c r="E103" s="55">
        <f t="shared" si="36"/>
        <v>0.31673882812499998</v>
      </c>
      <c r="F103" s="56">
        <f t="shared" si="24"/>
        <v>-0.70476623680000117</v>
      </c>
      <c r="G103" s="55">
        <f t="shared" si="28"/>
        <v>-7.0476623680000114E-2</v>
      </c>
      <c r="H103" s="54">
        <v>20.9093219668</v>
      </c>
      <c r="I103" s="54">
        <v>30110.9003906</v>
      </c>
      <c r="J103" s="55">
        <f t="shared" si="29"/>
        <v>0.451663505859</v>
      </c>
      <c r="K103" s="56">
        <f t="shared" si="37"/>
        <v>-6.3392248799999606E-2</v>
      </c>
      <c r="L103" s="55">
        <f t="shared" si="30"/>
        <v>-4.5280177714285431E-3</v>
      </c>
      <c r="M103" s="54">
        <v>20.9727142156</v>
      </c>
      <c r="N103" s="57">
        <v>30499.8007812</v>
      </c>
      <c r="O103" s="55">
        <f t="shared" si="31"/>
        <v>0.914994023436</v>
      </c>
      <c r="P103" s="56">
        <f t="shared" si="32"/>
        <v>-7.7075753999899632E-2</v>
      </c>
      <c r="Q103" s="55">
        <f t="shared" si="33"/>
        <v>-7.006886727263603E-3</v>
      </c>
      <c r="R103" s="55">
        <v>21.0497899695999</v>
      </c>
      <c r="S103" s="55">
        <v>30648.5</v>
      </c>
      <c r="T103" s="55">
        <f t="shared" si="25"/>
        <v>0.91945500000000002</v>
      </c>
      <c r="U103" s="56">
        <f t="shared" si="38"/>
        <v>-0.25736203040009897</v>
      </c>
      <c r="V103" s="55">
        <f t="shared" si="34"/>
        <v>-1.2255334780957094E-2</v>
      </c>
      <c r="W103" s="58"/>
      <c r="X103" s="58"/>
      <c r="Y103" s="58"/>
      <c r="Z103" s="53">
        <v>21.307151999999999</v>
      </c>
      <c r="AA103" s="55">
        <v>30186.1992188</v>
      </c>
      <c r="AB103" s="53">
        <f t="shared" si="35"/>
        <v>0.15093099609400001</v>
      </c>
      <c r="AC103" s="59">
        <f t="shared" si="39"/>
        <v>5.1747707530316562</v>
      </c>
      <c r="AD103" s="60">
        <f>Table4[[#This Row],[2021 area (km2)]]-Table4[[#This Row],[1965 area (km2)]]</f>
        <v>-1.1025962699999994</v>
      </c>
      <c r="AE103" s="60">
        <f t="shared" ref="AE103:AE134" si="41">AD103/56</f>
        <v>-1.9689219107142848E-2</v>
      </c>
      <c r="AF103" s="9" t="s">
        <v>8</v>
      </c>
      <c r="AG103" s="2" t="s">
        <v>13</v>
      </c>
      <c r="AH103" s="51" t="s">
        <v>262</v>
      </c>
      <c r="AI103" s="2">
        <v>0</v>
      </c>
    </row>
    <row r="104" spans="1:35" x14ac:dyDescent="0.35">
      <c r="A104" s="2">
        <v>98</v>
      </c>
      <c r="B104" s="9" t="s">
        <v>121</v>
      </c>
      <c r="C104" s="54">
        <v>129.43779670000001</v>
      </c>
      <c r="D104" s="54">
        <v>99026.125</v>
      </c>
      <c r="E104" s="55">
        <f t="shared" si="36"/>
        <v>0.99026124999999998</v>
      </c>
      <c r="F104" s="56">
        <f t="shared" si="24"/>
        <v>-1.2484709649999957</v>
      </c>
      <c r="G104" s="55">
        <f t="shared" si="28"/>
        <v>-0.12484709649999956</v>
      </c>
      <c r="H104" s="54">
        <v>130.686267665</v>
      </c>
      <c r="I104" s="54">
        <v>100044</v>
      </c>
      <c r="J104" s="55">
        <f t="shared" si="29"/>
        <v>1.5006600000000001</v>
      </c>
      <c r="K104" s="56">
        <f t="shared" si="37"/>
        <v>-0.12707528799899137</v>
      </c>
      <c r="L104" s="55">
        <f t="shared" si="30"/>
        <v>-9.0768062856422405E-3</v>
      </c>
      <c r="M104" s="54">
        <v>130.81334295299899</v>
      </c>
      <c r="N104" s="57">
        <v>98363.296875</v>
      </c>
      <c r="O104" s="55">
        <f t="shared" si="31"/>
        <v>2.95089890625</v>
      </c>
      <c r="P104" s="56">
        <f t="shared" si="32"/>
        <v>-0.38166243700101177</v>
      </c>
      <c r="Q104" s="55">
        <f t="shared" si="33"/>
        <v>-3.4696585181910163E-2</v>
      </c>
      <c r="R104" s="55">
        <v>131.19500539000001</v>
      </c>
      <c r="S104" s="55">
        <v>98405.6015625</v>
      </c>
      <c r="T104" s="55">
        <f t="shared" si="25"/>
        <v>2.9521680468749998</v>
      </c>
      <c r="U104" s="56">
        <f t="shared" si="38"/>
        <v>-3.5968756099999837</v>
      </c>
      <c r="V104" s="55">
        <f t="shared" si="34"/>
        <v>-0.17127979095238016</v>
      </c>
      <c r="W104" s="58"/>
      <c r="X104" s="58"/>
      <c r="Y104" s="58"/>
      <c r="Z104" s="53">
        <v>134.79188099999999</v>
      </c>
      <c r="AA104" s="55">
        <v>104823</v>
      </c>
      <c r="AB104" s="53">
        <f t="shared" si="35"/>
        <v>0.524115</v>
      </c>
      <c r="AC104" s="59">
        <f t="shared" si="39"/>
        <v>3.9721118662925865</v>
      </c>
      <c r="AD104" s="60">
        <f>Table4[[#This Row],[2021 area (km2)]]-Table4[[#This Row],[1965 area (km2)]]</f>
        <v>-5.3540842999999825</v>
      </c>
      <c r="AE104" s="60">
        <f t="shared" si="41"/>
        <v>-9.5608648214285399E-2</v>
      </c>
      <c r="AF104" s="9" t="s">
        <v>8</v>
      </c>
      <c r="AG104" s="2" t="s">
        <v>27</v>
      </c>
      <c r="AH104" s="51" t="s">
        <v>262</v>
      </c>
      <c r="AI104" s="2">
        <v>0</v>
      </c>
    </row>
    <row r="105" spans="1:35" x14ac:dyDescent="0.35">
      <c r="A105" s="2">
        <v>99</v>
      </c>
      <c r="B105" s="9" t="s">
        <v>122</v>
      </c>
      <c r="C105" s="54">
        <v>37.899563899999997</v>
      </c>
      <c r="D105" s="54">
        <v>32553.0878906</v>
      </c>
      <c r="E105" s="55">
        <f t="shared" si="36"/>
        <v>0.32553087890600002</v>
      </c>
      <c r="F105" s="56">
        <f t="shared" si="24"/>
        <v>-0.3668746097999005</v>
      </c>
      <c r="G105" s="55">
        <f t="shared" si="28"/>
        <v>-3.6687460979990053E-2</v>
      </c>
      <c r="H105" s="54">
        <v>38.266438509799897</v>
      </c>
      <c r="I105" s="54">
        <v>33031</v>
      </c>
      <c r="J105" s="55">
        <f t="shared" si="29"/>
        <v>0.49546499999999999</v>
      </c>
      <c r="K105" s="56">
        <f t="shared" si="37"/>
        <v>-0.75231001600010217</v>
      </c>
      <c r="L105" s="55">
        <f t="shared" si="30"/>
        <v>-5.3736429714293009E-2</v>
      </c>
      <c r="M105" s="54">
        <v>39.0187485258</v>
      </c>
      <c r="N105" s="57">
        <v>33081.8007812</v>
      </c>
      <c r="O105" s="55">
        <f t="shared" si="31"/>
        <v>0.99245402343599998</v>
      </c>
      <c r="P105" s="56">
        <f t="shared" si="32"/>
        <v>-0.16590275320000103</v>
      </c>
      <c r="Q105" s="55">
        <f t="shared" si="33"/>
        <v>-1.5082068472727366E-2</v>
      </c>
      <c r="R105" s="55">
        <v>39.184651279000001</v>
      </c>
      <c r="S105" s="55">
        <v>33093.8984375</v>
      </c>
      <c r="T105" s="55">
        <f t="shared" si="25"/>
        <v>0.99281695312499996</v>
      </c>
      <c r="U105" s="56">
        <f t="shared" si="38"/>
        <v>-0.42420672099999734</v>
      </c>
      <c r="V105" s="55">
        <f t="shared" si="34"/>
        <v>-2.020032004761892E-2</v>
      </c>
      <c r="W105" s="55">
        <v>38.266438509799897</v>
      </c>
      <c r="X105" s="55">
        <v>33735.3007812</v>
      </c>
      <c r="Y105" s="55">
        <f t="shared" si="40"/>
        <v>0.23614710546840001</v>
      </c>
      <c r="Z105" s="53">
        <v>39.608857999999998</v>
      </c>
      <c r="AA105" s="55">
        <v>33400.8007812</v>
      </c>
      <c r="AB105" s="53">
        <f t="shared" si="35"/>
        <v>0.16700400390600001</v>
      </c>
      <c r="AC105" s="59">
        <f t="shared" si="39"/>
        <v>4.3154339365199599</v>
      </c>
      <c r="AD105" s="60">
        <f>Table4[[#This Row],[2021 area (km2)]]-Table4[[#This Row],[1965 area (km2)]]</f>
        <v>-1.709294100000001</v>
      </c>
      <c r="AE105" s="60">
        <f t="shared" si="41"/>
        <v>-3.0523108928571446E-2</v>
      </c>
      <c r="AF105" s="9" t="s">
        <v>3</v>
      </c>
      <c r="AG105" s="2" t="s">
        <v>4</v>
      </c>
      <c r="AH105" s="51" t="s">
        <v>262</v>
      </c>
      <c r="AI105" s="2">
        <v>0</v>
      </c>
    </row>
    <row r="106" spans="1:35" x14ac:dyDescent="0.35">
      <c r="A106" s="2">
        <v>100</v>
      </c>
      <c r="B106" s="9" t="s">
        <v>123</v>
      </c>
      <c r="C106" s="54">
        <v>1.611595278</v>
      </c>
      <c r="D106" s="54">
        <v>7865.7846680000002</v>
      </c>
      <c r="E106" s="55">
        <f t="shared" si="36"/>
        <v>7.8657846680000004E-2</v>
      </c>
      <c r="F106" s="56">
        <f t="shared" si="24"/>
        <v>-3.8510863770000014E-2</v>
      </c>
      <c r="G106" s="55">
        <f t="shared" si="28"/>
        <v>-3.8510863770000016E-3</v>
      </c>
      <c r="H106" s="54">
        <v>1.65010614177</v>
      </c>
      <c r="I106" s="54">
        <v>7854.0400391000003</v>
      </c>
      <c r="J106" s="55">
        <f t="shared" si="29"/>
        <v>0.1178106005865</v>
      </c>
      <c r="K106" s="56">
        <f t="shared" si="37"/>
        <v>-0.3312013587</v>
      </c>
      <c r="L106" s="55">
        <f t="shared" si="30"/>
        <v>-2.3657239907142857E-2</v>
      </c>
      <c r="M106" s="54">
        <v>1.98130750047</v>
      </c>
      <c r="N106" s="57">
        <v>8400.9599608999997</v>
      </c>
      <c r="O106" s="55">
        <f t="shared" si="31"/>
        <v>0.25202879882699997</v>
      </c>
      <c r="P106" s="56">
        <f t="shared" si="32"/>
        <v>-6.0216826239999799E-2</v>
      </c>
      <c r="Q106" s="55">
        <f t="shared" si="33"/>
        <v>-5.4742569309090723E-3</v>
      </c>
      <c r="R106" s="55">
        <v>2.0415243267099998</v>
      </c>
      <c r="S106" s="55">
        <v>8386.5898438000004</v>
      </c>
      <c r="T106" s="55">
        <f t="shared" si="25"/>
        <v>0.251597695314</v>
      </c>
      <c r="U106" s="61">
        <f t="shared" si="38"/>
        <v>9.3826326709999908E-2</v>
      </c>
      <c r="V106" s="55">
        <f t="shared" si="34"/>
        <v>4.4679203195238052E-3</v>
      </c>
      <c r="W106" s="55">
        <v>1.65010614177</v>
      </c>
      <c r="X106" s="55">
        <v>7993</v>
      </c>
      <c r="Y106" s="55">
        <f t="shared" si="40"/>
        <v>5.5951000000000001E-2</v>
      </c>
      <c r="Z106" s="53">
        <v>1.9476979999999999</v>
      </c>
      <c r="AA106" s="55">
        <v>7925.5698241999999</v>
      </c>
      <c r="AB106" s="53">
        <f t="shared" si="35"/>
        <v>3.9627849121000001E-2</v>
      </c>
      <c r="AC106" s="59">
        <f t="shared" si="39"/>
        <v>17.256408437036949</v>
      </c>
      <c r="AD106" s="60">
        <f>Table4[[#This Row],[2021 area (km2)]]-Table4[[#This Row],[1965 area (km2)]]</f>
        <v>-0.33610272199999991</v>
      </c>
      <c r="AE106" s="60">
        <f t="shared" si="41"/>
        <v>-6.0018343214285697E-3</v>
      </c>
      <c r="AF106" s="9" t="s">
        <v>8</v>
      </c>
      <c r="AG106" s="2" t="s">
        <v>70</v>
      </c>
      <c r="AH106" s="51" t="s">
        <v>262</v>
      </c>
      <c r="AI106" s="2">
        <v>0</v>
      </c>
    </row>
    <row r="107" spans="1:35" x14ac:dyDescent="0.35">
      <c r="A107" s="2">
        <v>101</v>
      </c>
      <c r="B107" s="9" t="s">
        <v>124</v>
      </c>
      <c r="C107" s="54">
        <v>9.7514594339999991</v>
      </c>
      <c r="D107" s="54">
        <v>14294.8359375</v>
      </c>
      <c r="E107" s="55">
        <f t="shared" si="36"/>
        <v>0.142948359375</v>
      </c>
      <c r="F107" s="56">
        <f t="shared" si="24"/>
        <v>-7.7284764020001617E-2</v>
      </c>
      <c r="G107" s="55">
        <f t="shared" si="28"/>
        <v>-7.7284764020001621E-3</v>
      </c>
      <c r="H107" s="54">
        <v>9.8287441980200008</v>
      </c>
      <c r="I107" s="54">
        <v>14282.0996094</v>
      </c>
      <c r="J107" s="55">
        <f t="shared" si="29"/>
        <v>0.21423149414100001</v>
      </c>
      <c r="K107" s="56">
        <f t="shared" si="37"/>
        <v>-0.46511238827999968</v>
      </c>
      <c r="L107" s="55">
        <f t="shared" si="30"/>
        <v>-3.3222313448571406E-2</v>
      </c>
      <c r="M107" s="54">
        <v>10.2938565863</v>
      </c>
      <c r="N107" s="57">
        <v>15522.9003906</v>
      </c>
      <c r="O107" s="55">
        <f t="shared" si="31"/>
        <v>0.46568701171799998</v>
      </c>
      <c r="P107" s="56">
        <f t="shared" si="32"/>
        <v>-1.8815992600000442E-2</v>
      </c>
      <c r="Q107" s="55">
        <f t="shared" si="33"/>
        <v>-1.710544781818222E-3</v>
      </c>
      <c r="R107" s="55">
        <v>10.312672578900001</v>
      </c>
      <c r="S107" s="55">
        <v>15516.4003906</v>
      </c>
      <c r="T107" s="55">
        <f t="shared" si="25"/>
        <v>0.46549201171799998</v>
      </c>
      <c r="U107" s="61">
        <f t="shared" si="38"/>
        <v>0.18728757890000125</v>
      </c>
      <c r="V107" s="55">
        <f t="shared" si="34"/>
        <v>8.9184561380952973E-3</v>
      </c>
      <c r="W107" s="58"/>
      <c r="X107" s="58"/>
      <c r="Y107" s="58"/>
      <c r="Z107" s="53">
        <v>10.125385</v>
      </c>
      <c r="AA107" s="55">
        <v>14921.0996094</v>
      </c>
      <c r="AB107" s="53">
        <f t="shared" si="35"/>
        <v>7.4605498047000007E-2</v>
      </c>
      <c r="AC107" s="59">
        <f t="shared" si="39"/>
        <v>3.6929515865322697</v>
      </c>
      <c r="AD107" s="60">
        <f>Table4[[#This Row],[2021 area (km2)]]-Table4[[#This Row],[1965 area (km2)]]</f>
        <v>-0.37392556600000049</v>
      </c>
      <c r="AE107" s="60">
        <f t="shared" si="41"/>
        <v>-6.6772422500000084E-3</v>
      </c>
      <c r="AF107" s="9" t="s">
        <v>8</v>
      </c>
      <c r="AG107" s="2" t="s">
        <v>17</v>
      </c>
      <c r="AH107" s="51" t="s">
        <v>262</v>
      </c>
      <c r="AI107" s="2">
        <v>0</v>
      </c>
    </row>
    <row r="108" spans="1:35" x14ac:dyDescent="0.35">
      <c r="A108" s="2">
        <v>102</v>
      </c>
      <c r="B108" s="9" t="s">
        <v>125</v>
      </c>
      <c r="C108" s="54">
        <v>163.09993929999999</v>
      </c>
      <c r="D108" s="54">
        <v>50046.0273438</v>
      </c>
      <c r="E108" s="55">
        <f t="shared" si="36"/>
        <v>0.50046027343800004</v>
      </c>
      <c r="F108" s="56">
        <f t="shared" si="24"/>
        <v>-10.222165471999006</v>
      </c>
      <c r="G108" s="55">
        <f t="shared" si="28"/>
        <v>-1.0222165471999005</v>
      </c>
      <c r="H108" s="54">
        <v>173.32210477199899</v>
      </c>
      <c r="I108" s="54">
        <v>52387.6992188</v>
      </c>
      <c r="J108" s="55">
        <f t="shared" si="29"/>
        <v>0.78581548828199999</v>
      </c>
      <c r="K108" s="56">
        <f t="shared" si="37"/>
        <v>-14.471280136001013</v>
      </c>
      <c r="L108" s="55">
        <f t="shared" si="30"/>
        <v>-1.0336628668572152</v>
      </c>
      <c r="M108" s="54">
        <v>187.79338490800001</v>
      </c>
      <c r="N108" s="57">
        <v>53773.1015625</v>
      </c>
      <c r="O108" s="55">
        <f t="shared" si="31"/>
        <v>1.613193046875</v>
      </c>
      <c r="P108" s="56">
        <f t="shared" si="32"/>
        <v>-7.2616455689999952</v>
      </c>
      <c r="Q108" s="55">
        <f t="shared" si="33"/>
        <v>-0.66014959718181776</v>
      </c>
      <c r="R108" s="55">
        <v>195.055030477</v>
      </c>
      <c r="S108" s="55">
        <v>60819.8984375</v>
      </c>
      <c r="T108" s="55">
        <f t="shared" si="25"/>
        <v>1.8245969531249999</v>
      </c>
      <c r="U108" s="56">
        <f t="shared" si="38"/>
        <v>-14.943138522999988</v>
      </c>
      <c r="V108" s="55">
        <f t="shared" si="34"/>
        <v>-0.7115780249047613</v>
      </c>
      <c r="W108" s="55">
        <v>203.01765908600001</v>
      </c>
      <c r="X108" s="55">
        <v>56960.3007812</v>
      </c>
      <c r="Y108" s="55">
        <f t="shared" si="40"/>
        <v>0.39872210546839998</v>
      </c>
      <c r="Z108" s="53">
        <v>209.99816899999999</v>
      </c>
      <c r="AA108" s="55">
        <v>56323.5</v>
      </c>
      <c r="AB108" s="53">
        <f t="shared" si="35"/>
        <v>0.28161750000000002</v>
      </c>
      <c r="AC108" s="59">
        <f t="shared" si="39"/>
        <v>22.332685053077775</v>
      </c>
      <c r="AD108" s="60">
        <f>Table4[[#This Row],[2021 area (km2)]]-Table4[[#This Row],[1979 area (km2)]]</f>
        <v>-39.917719786000021</v>
      </c>
      <c r="AE108" s="60">
        <f>AD108/42</f>
        <v>-0.95042189966666712</v>
      </c>
      <c r="AF108" s="9" t="s">
        <v>8</v>
      </c>
      <c r="AG108" s="2" t="s">
        <v>126</v>
      </c>
      <c r="AH108" s="51" t="s">
        <v>262</v>
      </c>
      <c r="AI108" s="2">
        <v>0</v>
      </c>
    </row>
    <row r="109" spans="1:35" x14ac:dyDescent="0.35">
      <c r="A109" s="2">
        <v>103</v>
      </c>
      <c r="B109" s="9" t="s">
        <v>127</v>
      </c>
      <c r="C109" s="54">
        <v>16.658421229999998</v>
      </c>
      <c r="D109" s="54">
        <v>26425.6757812</v>
      </c>
      <c r="E109" s="55">
        <f t="shared" si="36"/>
        <v>0.26425675781199998</v>
      </c>
      <c r="F109" s="56">
        <f t="shared" si="24"/>
        <v>-0.76149247939990161</v>
      </c>
      <c r="G109" s="55">
        <f t="shared" si="28"/>
        <v>-7.6149247939990158E-2</v>
      </c>
      <c r="H109" s="54">
        <v>17.4199137093999</v>
      </c>
      <c r="I109" s="54">
        <v>26321.4003906</v>
      </c>
      <c r="J109" s="55">
        <f t="shared" si="29"/>
        <v>0.39482100585900004</v>
      </c>
      <c r="K109" s="56">
        <f t="shared" si="37"/>
        <v>-2.5122130485999996</v>
      </c>
      <c r="L109" s="55">
        <f t="shared" si="30"/>
        <v>-0.17944378918571427</v>
      </c>
      <c r="M109" s="54">
        <v>19.9321267579999</v>
      </c>
      <c r="N109" s="57">
        <v>25825.8007812</v>
      </c>
      <c r="O109" s="55">
        <f t="shared" si="31"/>
        <v>0.77477402343599999</v>
      </c>
      <c r="P109" s="56">
        <f t="shared" si="32"/>
        <v>-0.37726534820010116</v>
      </c>
      <c r="Q109" s="55">
        <f t="shared" si="33"/>
        <v>-3.4296849836372829E-2</v>
      </c>
      <c r="R109" s="55">
        <v>20.309392106200001</v>
      </c>
      <c r="S109" s="55">
        <v>26042.0996094</v>
      </c>
      <c r="T109" s="55">
        <f t="shared" si="25"/>
        <v>0.78126298828199991</v>
      </c>
      <c r="U109" s="56">
        <f t="shared" si="38"/>
        <v>-2.4207598937999997</v>
      </c>
      <c r="V109" s="55">
        <f t="shared" si="34"/>
        <v>-0.11527428065714285</v>
      </c>
      <c r="W109" s="58"/>
      <c r="X109" s="58"/>
      <c r="Y109" s="58"/>
      <c r="Z109" s="53">
        <v>22.730152</v>
      </c>
      <c r="AA109" s="55">
        <v>23958.9003906</v>
      </c>
      <c r="AB109" s="53">
        <f t="shared" si="35"/>
        <v>0.119794501953</v>
      </c>
      <c r="AC109" s="59">
        <f t="shared" si="39"/>
        <v>26.71223126884502</v>
      </c>
      <c r="AD109" s="60">
        <f>Table4[[#This Row],[2021 area (km2)]]-Table4[[#This Row],[1965 area (km2)]]</f>
        <v>-6.0717307700000021</v>
      </c>
      <c r="AE109" s="60">
        <f t="shared" si="41"/>
        <v>-0.10842376375000004</v>
      </c>
      <c r="AF109" s="9" t="s">
        <v>8</v>
      </c>
      <c r="AG109" s="2" t="s">
        <v>13</v>
      </c>
      <c r="AH109" s="51" t="s">
        <v>262</v>
      </c>
      <c r="AI109" s="2">
        <v>0</v>
      </c>
    </row>
    <row r="110" spans="1:35" x14ac:dyDescent="0.35">
      <c r="A110" s="2">
        <v>104</v>
      </c>
      <c r="B110" s="9" t="s">
        <v>128</v>
      </c>
      <c r="C110" s="54">
        <v>418.96756360000001</v>
      </c>
      <c r="D110" s="54">
        <v>92011.265625</v>
      </c>
      <c r="E110" s="55">
        <f t="shared" si="36"/>
        <v>0.92011265625000005</v>
      </c>
      <c r="F110" s="61">
        <f t="shared" si="24"/>
        <v>0.42096214800000098</v>
      </c>
      <c r="G110" s="55">
        <f t="shared" si="28"/>
        <v>4.2096214800000101E-2</v>
      </c>
      <c r="H110" s="54">
        <v>418.546601452</v>
      </c>
      <c r="I110" s="54">
        <v>92594.796875</v>
      </c>
      <c r="J110" s="55">
        <f t="shared" si="29"/>
        <v>1.3889219531250001</v>
      </c>
      <c r="K110" s="56">
        <f t="shared" si="37"/>
        <v>-3.6971236229990154</v>
      </c>
      <c r="L110" s="55">
        <f t="shared" si="30"/>
        <v>-0.26408025878564395</v>
      </c>
      <c r="M110" s="54">
        <v>422.24372507499902</v>
      </c>
      <c r="N110" s="57">
        <v>95363.3984375</v>
      </c>
      <c r="O110" s="55">
        <f t="shared" si="31"/>
        <v>2.860901953125</v>
      </c>
      <c r="P110" s="61">
        <f t="shared" si="32"/>
        <v>0.54034915299899922</v>
      </c>
      <c r="Q110" s="55">
        <f t="shared" si="33"/>
        <v>4.9122650272636292E-2</v>
      </c>
      <c r="R110" s="55">
        <v>421.70337592200002</v>
      </c>
      <c r="S110" s="55">
        <v>96846.5</v>
      </c>
      <c r="T110" s="55">
        <f t="shared" si="25"/>
        <v>2.9053949999999999</v>
      </c>
      <c r="U110" s="61">
        <f t="shared" si="38"/>
        <v>0.29826992200003133</v>
      </c>
      <c r="V110" s="55">
        <f t="shared" si="34"/>
        <v>1.4203329619049111E-2</v>
      </c>
      <c r="W110" s="58"/>
      <c r="X110" s="58"/>
      <c r="Y110" s="58"/>
      <c r="Z110" s="53">
        <v>421.40510599999999</v>
      </c>
      <c r="AA110" s="55">
        <v>91904.1015625</v>
      </c>
      <c r="AB110" s="53">
        <f t="shared" si="35"/>
        <v>0.45952050781249998</v>
      </c>
      <c r="AC110" s="59">
        <f t="shared" si="39"/>
        <v>0.57843209901685055</v>
      </c>
      <c r="AD110" s="60">
        <f>Table4[[#This Row],[2021 area (km2)]]-Table4[[#This Row],[1965 area (km2)]]</f>
        <v>-2.4375423999999839</v>
      </c>
      <c r="AE110" s="60">
        <f t="shared" si="41"/>
        <v>-4.3527542857142568E-2</v>
      </c>
      <c r="AF110" s="9" t="s">
        <v>8</v>
      </c>
      <c r="AG110" s="2" t="s">
        <v>19</v>
      </c>
      <c r="AH110" s="51" t="s">
        <v>265</v>
      </c>
      <c r="AI110" s="2">
        <v>5</v>
      </c>
    </row>
    <row r="111" spans="1:35" x14ac:dyDescent="0.35">
      <c r="A111" s="2">
        <v>105</v>
      </c>
      <c r="B111" s="9" t="s">
        <v>129</v>
      </c>
      <c r="C111" s="54">
        <v>350.69344660000002</v>
      </c>
      <c r="D111" s="54">
        <v>147723.71875</v>
      </c>
      <c r="E111" s="55">
        <f t="shared" si="36"/>
        <v>1.4772371875000001</v>
      </c>
      <c r="F111" s="56">
        <f t="shared" si="24"/>
        <v>-3.5717016129989929</v>
      </c>
      <c r="G111" s="55">
        <f t="shared" si="28"/>
        <v>-0.35717016129989931</v>
      </c>
      <c r="H111" s="54">
        <v>354.26514821299901</v>
      </c>
      <c r="I111" s="54">
        <v>155849</v>
      </c>
      <c r="J111" s="55">
        <f t="shared" si="29"/>
        <v>2.3377349999999999</v>
      </c>
      <c r="K111" s="56">
        <f t="shared" si="37"/>
        <v>-3.3897321420000139</v>
      </c>
      <c r="L111" s="55">
        <f t="shared" si="30"/>
        <v>-0.24212372442857241</v>
      </c>
      <c r="M111" s="54">
        <v>357.65488035499902</v>
      </c>
      <c r="N111" s="57">
        <v>152686</v>
      </c>
      <c r="O111" s="55">
        <f t="shared" si="31"/>
        <v>4.5805800000000003</v>
      </c>
      <c r="P111" s="61">
        <f t="shared" si="32"/>
        <v>4.083669285999008</v>
      </c>
      <c r="Q111" s="55">
        <f t="shared" si="33"/>
        <v>0.37124266236354619</v>
      </c>
      <c r="R111" s="55">
        <v>353.57121106900001</v>
      </c>
      <c r="S111" s="55">
        <v>149123</v>
      </c>
      <c r="T111" s="55">
        <f t="shared" si="25"/>
        <v>4.4736900000000004</v>
      </c>
      <c r="U111" s="56">
        <f t="shared" si="38"/>
        <v>-2.7738289309999686</v>
      </c>
      <c r="V111" s="55">
        <f t="shared" si="34"/>
        <v>-0.13208709195237947</v>
      </c>
      <c r="W111" s="58"/>
      <c r="X111" s="58"/>
      <c r="Y111" s="58"/>
      <c r="Z111" s="53">
        <v>356.34503999999998</v>
      </c>
      <c r="AA111" s="55">
        <v>145719</v>
      </c>
      <c r="AB111" s="53">
        <f t="shared" si="35"/>
        <v>0.72859499999999999</v>
      </c>
      <c r="AC111" s="59">
        <f t="shared" si="39"/>
        <v>1.5859890739604425</v>
      </c>
      <c r="AD111" s="60">
        <f>Table4[[#This Row],[2021 area (km2)]]-Table4[[#This Row],[1965 area (km2)]]</f>
        <v>-5.6515933999999675</v>
      </c>
      <c r="AE111" s="60">
        <f t="shared" si="41"/>
        <v>-0.10092131071428513</v>
      </c>
      <c r="AF111" s="9" t="s">
        <v>94</v>
      </c>
      <c r="AG111" s="2" t="s">
        <v>27</v>
      </c>
      <c r="AH111" s="51" t="s">
        <v>263</v>
      </c>
      <c r="AI111" s="2">
        <v>17</v>
      </c>
    </row>
    <row r="112" spans="1:35" x14ac:dyDescent="0.35">
      <c r="A112" s="2">
        <v>106</v>
      </c>
      <c r="B112" s="9" t="s">
        <v>130</v>
      </c>
      <c r="C112" s="54">
        <v>5.8654144429999997</v>
      </c>
      <c r="D112" s="54">
        <v>14757.4599609</v>
      </c>
      <c r="E112" s="55">
        <f t="shared" si="36"/>
        <v>0.14757459960899999</v>
      </c>
      <c r="F112" s="56">
        <f t="shared" si="24"/>
        <v>-0.62526791671000037</v>
      </c>
      <c r="G112" s="55">
        <f t="shared" si="28"/>
        <v>-6.2526791671000032E-2</v>
      </c>
      <c r="H112" s="54">
        <v>6.4906823597100001</v>
      </c>
      <c r="I112" s="54">
        <v>13804.2998047</v>
      </c>
      <c r="J112" s="55">
        <f t="shared" si="29"/>
        <v>0.20706449707049998</v>
      </c>
      <c r="K112" s="56">
        <f t="shared" si="37"/>
        <v>-0.2014433845300001</v>
      </c>
      <c r="L112" s="55">
        <f t="shared" si="30"/>
        <v>-1.4388813180714293E-2</v>
      </c>
      <c r="M112" s="54">
        <v>6.6921257442400002</v>
      </c>
      <c r="N112" s="57">
        <v>13743.4003906</v>
      </c>
      <c r="O112" s="55">
        <f t="shared" si="31"/>
        <v>0.41230201171800002</v>
      </c>
      <c r="P112" s="56">
        <f t="shared" si="32"/>
        <v>-0.8276690260599997</v>
      </c>
      <c r="Q112" s="55">
        <f t="shared" si="33"/>
        <v>-7.5242638732727241E-2</v>
      </c>
      <c r="R112" s="55">
        <v>7.5197947702999999</v>
      </c>
      <c r="S112" s="55">
        <v>16914.6992188</v>
      </c>
      <c r="T112" s="55">
        <f t="shared" si="25"/>
        <v>0.507440976564</v>
      </c>
      <c r="U112" s="56">
        <f t="shared" si="38"/>
        <v>-0.47989422970000017</v>
      </c>
      <c r="V112" s="55">
        <f t="shared" si="34"/>
        <v>-2.2852106176190483E-2</v>
      </c>
      <c r="W112" s="58"/>
      <c r="X112" s="58"/>
      <c r="Y112" s="58"/>
      <c r="Z112" s="53">
        <v>7.999689</v>
      </c>
      <c r="AA112" s="55">
        <v>17480.5</v>
      </c>
      <c r="AB112" s="53">
        <f t="shared" si="35"/>
        <v>8.7402499999999994E-2</v>
      </c>
      <c r="AC112" s="59">
        <f t="shared" si="39"/>
        <v>26.679469126862308</v>
      </c>
      <c r="AD112" s="60">
        <f>Table4[[#This Row],[2021 area (km2)]]-Table4[[#This Row],[1965 area (km2)]]</f>
        <v>-2.1342745570000003</v>
      </c>
      <c r="AE112" s="60">
        <f t="shared" si="41"/>
        <v>-3.8112045660714293E-2</v>
      </c>
      <c r="AF112" s="9" t="s">
        <v>8</v>
      </c>
      <c r="AG112" s="2" t="s">
        <v>46</v>
      </c>
      <c r="AH112" s="51" t="s">
        <v>262</v>
      </c>
      <c r="AI112" s="2">
        <v>0</v>
      </c>
    </row>
    <row r="113" spans="1:35" x14ac:dyDescent="0.35">
      <c r="A113" s="2">
        <v>107</v>
      </c>
      <c r="B113" s="9" t="s">
        <v>131</v>
      </c>
      <c r="C113" s="54">
        <v>353.50605619999999</v>
      </c>
      <c r="D113" s="54">
        <v>90028.71875</v>
      </c>
      <c r="E113" s="55">
        <f t="shared" si="36"/>
        <v>0.90028718750000003</v>
      </c>
      <c r="F113" s="56">
        <f t="shared" si="24"/>
        <v>-2.7176046690000248</v>
      </c>
      <c r="G113" s="55">
        <f t="shared" si="28"/>
        <v>-0.2717604669000025</v>
      </c>
      <c r="H113" s="54">
        <v>356.22366086900001</v>
      </c>
      <c r="I113" s="54">
        <v>90146.796875</v>
      </c>
      <c r="J113" s="55">
        <f t="shared" si="29"/>
        <v>1.352201953125</v>
      </c>
      <c r="K113" s="56">
        <f t="shared" si="37"/>
        <v>-5.6165681420000055</v>
      </c>
      <c r="L113" s="55">
        <f t="shared" si="30"/>
        <v>-0.40118343871428613</v>
      </c>
      <c r="M113" s="54">
        <v>361.84022901100002</v>
      </c>
      <c r="N113" s="57">
        <v>87509.6015625</v>
      </c>
      <c r="O113" s="55">
        <f t="shared" si="31"/>
        <v>2.6252880468750002</v>
      </c>
      <c r="P113" s="61">
        <f t="shared" si="32"/>
        <v>0.30181873399999404</v>
      </c>
      <c r="Q113" s="55">
        <f t="shared" si="33"/>
        <v>2.7438066727272184E-2</v>
      </c>
      <c r="R113" s="55">
        <v>361.53841027700003</v>
      </c>
      <c r="S113" s="55">
        <v>90081.1015625</v>
      </c>
      <c r="T113" s="55">
        <f t="shared" si="25"/>
        <v>2.702433046875</v>
      </c>
      <c r="U113" s="56">
        <f t="shared" si="38"/>
        <v>-6.370415722999951</v>
      </c>
      <c r="V113" s="55">
        <f t="shared" si="34"/>
        <v>-0.30335312966666433</v>
      </c>
      <c r="W113" s="58"/>
      <c r="X113" s="58"/>
      <c r="Y113" s="58"/>
      <c r="Z113" s="53">
        <v>367.90882599999998</v>
      </c>
      <c r="AA113" s="55">
        <v>88836.796875</v>
      </c>
      <c r="AB113" s="53">
        <f t="shared" si="35"/>
        <v>0.44418398437500001</v>
      </c>
      <c r="AC113" s="59">
        <f t="shared" si="39"/>
        <v>3.9147660458681108</v>
      </c>
      <c r="AD113" s="60">
        <f>Table4[[#This Row],[2021 area (km2)]]-Table4[[#This Row],[1965 area (km2)]]</f>
        <v>-14.402769799999987</v>
      </c>
      <c r="AE113" s="60">
        <f t="shared" si="41"/>
        <v>-0.25719231785714264</v>
      </c>
      <c r="AF113" s="9" t="s">
        <v>3</v>
      </c>
      <c r="AG113" s="2" t="s">
        <v>17</v>
      </c>
      <c r="AH113" s="51" t="s">
        <v>262</v>
      </c>
      <c r="AI113" s="2">
        <v>2</v>
      </c>
    </row>
    <row r="114" spans="1:35" x14ac:dyDescent="0.35">
      <c r="A114" s="2">
        <v>108</v>
      </c>
      <c r="B114" s="9" t="s">
        <v>132</v>
      </c>
      <c r="C114" s="54">
        <v>3.891760815</v>
      </c>
      <c r="D114" s="54">
        <v>9165.0058594000002</v>
      </c>
      <c r="E114" s="55">
        <f t="shared" si="36"/>
        <v>9.1650058594000008E-2</v>
      </c>
      <c r="F114" s="56">
        <f t="shared" si="24"/>
        <v>-0.51189975147000011</v>
      </c>
      <c r="G114" s="55">
        <f t="shared" si="28"/>
        <v>-5.1189975147000008E-2</v>
      </c>
      <c r="H114" s="54">
        <v>4.4036605664700001</v>
      </c>
      <c r="I114" s="54">
        <v>10705.5</v>
      </c>
      <c r="J114" s="55">
        <f t="shared" si="29"/>
        <v>0.16058249999999999</v>
      </c>
      <c r="K114" s="56">
        <f t="shared" si="37"/>
        <v>-1.4818704026500003</v>
      </c>
      <c r="L114" s="55">
        <f t="shared" si="30"/>
        <v>-0.10584788590357144</v>
      </c>
      <c r="M114" s="54">
        <v>5.8855309691200004</v>
      </c>
      <c r="N114" s="57">
        <v>13729.5</v>
      </c>
      <c r="O114" s="55">
        <f t="shared" si="31"/>
        <v>0.411885</v>
      </c>
      <c r="P114" s="56">
        <f t="shared" si="32"/>
        <v>-0.44212496638999976</v>
      </c>
      <c r="Q114" s="55">
        <f t="shared" si="33"/>
        <v>-4.0193178762727252E-2</v>
      </c>
      <c r="R114" s="55">
        <v>6.3276559355100002</v>
      </c>
      <c r="S114" s="55">
        <v>14972.4003906</v>
      </c>
      <c r="T114" s="55">
        <f t="shared" si="25"/>
        <v>0.44917201171799997</v>
      </c>
      <c r="U114" s="56">
        <f t="shared" si="38"/>
        <v>-2.4236470644899999</v>
      </c>
      <c r="V114" s="55">
        <f t="shared" si="34"/>
        <v>-0.11541176497571429</v>
      </c>
      <c r="W114" s="58"/>
      <c r="X114" s="58"/>
      <c r="Y114" s="58"/>
      <c r="Z114" s="53">
        <v>8.7513030000000001</v>
      </c>
      <c r="AA114" s="55">
        <v>17125.8007812</v>
      </c>
      <c r="AB114" s="53">
        <f t="shared" si="35"/>
        <v>8.5629003905999992E-2</v>
      </c>
      <c r="AC114" s="59">
        <f t="shared" si="39"/>
        <v>55.529355857064942</v>
      </c>
      <c r="AD114" s="60">
        <f>Table4[[#This Row],[2021 area (km2)]]-Table4[[#This Row],[1965 area (km2)]]</f>
        <v>-4.8595421850000005</v>
      </c>
      <c r="AE114" s="60">
        <f t="shared" si="41"/>
        <v>-8.6777539017857147E-2</v>
      </c>
      <c r="AF114" s="9" t="s">
        <v>8</v>
      </c>
      <c r="AG114" s="2" t="s">
        <v>70</v>
      </c>
      <c r="AH114" s="51" t="s">
        <v>262</v>
      </c>
      <c r="AI114" s="2">
        <v>0</v>
      </c>
    </row>
    <row r="115" spans="1:35" x14ac:dyDescent="0.35">
      <c r="A115" s="2">
        <v>109</v>
      </c>
      <c r="B115" s="9" t="s">
        <v>133</v>
      </c>
      <c r="C115" s="54">
        <v>50.718671100000002</v>
      </c>
      <c r="D115" s="54">
        <v>42921.5898438</v>
      </c>
      <c r="E115" s="55">
        <f t="shared" si="36"/>
        <v>0.42921589843800001</v>
      </c>
      <c r="F115" s="56">
        <f t="shared" si="24"/>
        <v>-0.36608025999989735</v>
      </c>
      <c r="G115" s="55">
        <f t="shared" si="28"/>
        <v>-3.6608025999989732E-2</v>
      </c>
      <c r="H115" s="54">
        <v>51.084751359999899</v>
      </c>
      <c r="I115" s="54">
        <v>42781.1992188</v>
      </c>
      <c r="J115" s="55">
        <f t="shared" si="29"/>
        <v>0.641717988282</v>
      </c>
      <c r="K115" s="56">
        <f t="shared" si="37"/>
        <v>-2.0719265004001031</v>
      </c>
      <c r="L115" s="55">
        <f t="shared" si="30"/>
        <v>-0.14799475002857879</v>
      </c>
      <c r="M115" s="54">
        <v>53.156677860400002</v>
      </c>
      <c r="N115" s="57">
        <v>46198.8984375</v>
      </c>
      <c r="O115" s="55">
        <f t="shared" si="31"/>
        <v>1.3859669531250001</v>
      </c>
      <c r="P115" s="56">
        <f t="shared" si="32"/>
        <v>-1.6359993701998974</v>
      </c>
      <c r="Q115" s="55">
        <f t="shared" si="33"/>
        <v>-0.14872721547271794</v>
      </c>
      <c r="R115" s="55">
        <v>54.792677230599899</v>
      </c>
      <c r="S115" s="55">
        <v>52139.6015625</v>
      </c>
      <c r="T115" s="55">
        <f t="shared" si="25"/>
        <v>1.564188046875</v>
      </c>
      <c r="U115" s="56">
        <f t="shared" si="38"/>
        <v>-1.4435657694001023</v>
      </c>
      <c r="V115" s="55">
        <f t="shared" si="34"/>
        <v>-6.8741227114290579E-2</v>
      </c>
      <c r="W115" s="58"/>
      <c r="X115" s="58"/>
      <c r="Y115" s="58"/>
      <c r="Z115" s="53">
        <v>56.236243000000002</v>
      </c>
      <c r="AA115" s="55">
        <v>56259.3984375</v>
      </c>
      <c r="AB115" s="53">
        <f t="shared" si="35"/>
        <v>0.28129699218749998</v>
      </c>
      <c r="AC115" s="59">
        <f t="shared" si="39"/>
        <v>9.8114162782887195</v>
      </c>
      <c r="AD115" s="60">
        <f>Table4[[#This Row],[2021 area (km2)]]-Table4[[#This Row],[1965 area (km2)]]</f>
        <v>-5.5175719000000001</v>
      </c>
      <c r="AE115" s="60">
        <f t="shared" si="41"/>
        <v>-9.8528069642857138E-2</v>
      </c>
      <c r="AF115" s="9" t="s">
        <v>3</v>
      </c>
      <c r="AG115" s="2" t="s">
        <v>27</v>
      </c>
      <c r="AH115" s="51" t="s">
        <v>262</v>
      </c>
      <c r="AI115" s="2">
        <v>3</v>
      </c>
    </row>
    <row r="116" spans="1:35" x14ac:dyDescent="0.35">
      <c r="A116" s="2">
        <v>110</v>
      </c>
      <c r="B116" s="9" t="s">
        <v>134</v>
      </c>
      <c r="C116" s="54">
        <v>56.362468720000003</v>
      </c>
      <c r="D116" s="54">
        <v>39820.4023438</v>
      </c>
      <c r="E116" s="55">
        <f t="shared" si="36"/>
        <v>0.39820402343799999</v>
      </c>
      <c r="F116" s="56">
        <f t="shared" si="24"/>
        <v>-1.7998971202359826E-9</v>
      </c>
      <c r="G116" s="55">
        <f t="shared" si="28"/>
        <v>-1.7998971202359825E-10</v>
      </c>
      <c r="H116" s="54">
        <v>56.3624687217999</v>
      </c>
      <c r="I116" s="54">
        <v>39820.3984375</v>
      </c>
      <c r="J116" s="55">
        <f t="shared" si="29"/>
        <v>0.59730597656249995</v>
      </c>
      <c r="K116" s="56">
        <f t="shared" si="37"/>
        <v>-0.38010482309999816</v>
      </c>
      <c r="L116" s="55">
        <f t="shared" si="30"/>
        <v>-2.7150344507142727E-2</v>
      </c>
      <c r="M116" s="54">
        <v>56.742573544899898</v>
      </c>
      <c r="N116" s="57">
        <v>39138</v>
      </c>
      <c r="O116" s="55">
        <f t="shared" si="31"/>
        <v>1.17414</v>
      </c>
      <c r="P116" s="56">
        <f t="shared" si="32"/>
        <v>-0.14061734370000067</v>
      </c>
      <c r="Q116" s="55">
        <f t="shared" si="33"/>
        <v>-1.2783394881818243E-2</v>
      </c>
      <c r="R116" s="55">
        <v>56.883190888599898</v>
      </c>
      <c r="S116" s="55">
        <v>39346.6015625</v>
      </c>
      <c r="T116" s="55">
        <f t="shared" si="25"/>
        <v>1.1803980468749999</v>
      </c>
      <c r="U116" s="56">
        <f t="shared" si="38"/>
        <v>-2.1345541114000994</v>
      </c>
      <c r="V116" s="55">
        <f t="shared" si="34"/>
        <v>-0.10164543387619521</v>
      </c>
      <c r="W116" s="55">
        <v>58.277777</v>
      </c>
      <c r="X116" s="55">
        <v>44840.1015625</v>
      </c>
      <c r="Y116" s="55">
        <f t="shared" si="40"/>
        <v>0.31388071093749997</v>
      </c>
      <c r="Z116" s="53">
        <v>59.017744999999998</v>
      </c>
      <c r="AA116" s="55">
        <v>43838</v>
      </c>
      <c r="AB116" s="53">
        <f t="shared" si="35"/>
        <v>0.21919</v>
      </c>
      <c r="AC116" s="59">
        <f t="shared" si="39"/>
        <v>4.4991151051264247</v>
      </c>
      <c r="AD116" s="60">
        <f>Table4[[#This Row],[2021 area (km2)]]-Table4[[#This Row],[1965 area (km2)]]</f>
        <v>-2.6552762799999954</v>
      </c>
      <c r="AE116" s="60">
        <f t="shared" si="41"/>
        <v>-4.7415647857142772E-2</v>
      </c>
      <c r="AF116" s="9" t="s">
        <v>8</v>
      </c>
      <c r="AG116" s="2" t="s">
        <v>4</v>
      </c>
      <c r="AH116" s="51" t="s">
        <v>262</v>
      </c>
      <c r="AI116" s="2">
        <v>0</v>
      </c>
    </row>
    <row r="117" spans="1:35" x14ac:dyDescent="0.35">
      <c r="A117" s="2">
        <v>111</v>
      </c>
      <c r="B117" s="9" t="s">
        <v>135</v>
      </c>
      <c r="C117" s="54">
        <v>79.706121359999997</v>
      </c>
      <c r="D117" s="54">
        <v>36792.6835938</v>
      </c>
      <c r="E117" s="55">
        <f t="shared" si="36"/>
        <v>0.36792683593800002</v>
      </c>
      <c r="F117" s="56">
        <f t="shared" si="24"/>
        <v>-1.4632832078000035</v>
      </c>
      <c r="G117" s="55">
        <f t="shared" si="28"/>
        <v>-0.14632832078000035</v>
      </c>
      <c r="H117" s="54">
        <v>81.169404567800001</v>
      </c>
      <c r="I117" s="54">
        <v>40700.6992188</v>
      </c>
      <c r="J117" s="55">
        <f t="shared" si="29"/>
        <v>0.61051048828199994</v>
      </c>
      <c r="K117" s="56">
        <f t="shared" si="37"/>
        <v>-0.24655152699989458</v>
      </c>
      <c r="L117" s="55">
        <f t="shared" si="30"/>
        <v>-1.7610823357135326E-2</v>
      </c>
      <c r="M117" s="54">
        <v>81.415956094799895</v>
      </c>
      <c r="N117" s="57">
        <v>40168.6015625</v>
      </c>
      <c r="O117" s="55">
        <f t="shared" si="31"/>
        <v>1.2050580468750001</v>
      </c>
      <c r="P117" s="61">
        <f t="shared" si="32"/>
        <v>0.16656862419999641</v>
      </c>
      <c r="Q117" s="55">
        <f t="shared" si="33"/>
        <v>1.5142602199999673E-2</v>
      </c>
      <c r="R117" s="55">
        <v>81.249387470599899</v>
      </c>
      <c r="S117" s="55">
        <v>40505.1992188</v>
      </c>
      <c r="T117" s="55">
        <f t="shared" si="25"/>
        <v>1.2151559765639999</v>
      </c>
      <c r="U117" s="61">
        <f>R117-Z117</f>
        <v>0.91150447059989403</v>
      </c>
      <c r="V117" s="55">
        <f t="shared" si="34"/>
        <v>4.3404974790471146E-2</v>
      </c>
      <c r="W117" s="58"/>
      <c r="X117" s="58"/>
      <c r="Y117" s="58"/>
      <c r="Z117" s="53">
        <v>80.337883000000005</v>
      </c>
      <c r="AA117" s="55">
        <v>35554.6992188</v>
      </c>
      <c r="AB117" s="53">
        <f t="shared" si="35"/>
        <v>0.17777349609400001</v>
      </c>
      <c r="AC117" s="59">
        <f t="shared" si="39"/>
        <v>0.78638074144922099</v>
      </c>
      <c r="AD117" s="60">
        <f>Table4[[#This Row],[2021 area (km2)]]-Table4[[#This Row],[1965 area (km2)]]</f>
        <v>-0.63176164000000767</v>
      </c>
      <c r="AE117" s="60">
        <f t="shared" si="41"/>
        <v>-1.1281457857142994E-2</v>
      </c>
      <c r="AF117" s="9" t="s">
        <v>8</v>
      </c>
      <c r="AG117" s="2" t="s">
        <v>13</v>
      </c>
      <c r="AH117" s="51" t="s">
        <v>262</v>
      </c>
      <c r="AI117" s="2">
        <v>0</v>
      </c>
    </row>
    <row r="118" spans="1:35" x14ac:dyDescent="0.35">
      <c r="A118" s="2">
        <v>112</v>
      </c>
      <c r="B118" s="9" t="s">
        <v>136</v>
      </c>
      <c r="C118" s="54">
        <v>2.1575602900000002</v>
      </c>
      <c r="D118" s="54">
        <v>7473.9267577999999</v>
      </c>
      <c r="E118" s="55">
        <f t="shared" si="36"/>
        <v>7.4739267577999993E-2</v>
      </c>
      <c r="F118" s="56">
        <f t="shared" si="24"/>
        <v>-0.20137731757999999</v>
      </c>
      <c r="G118" s="55">
        <f t="shared" si="28"/>
        <v>-2.0137731757999999E-2</v>
      </c>
      <c r="H118" s="54">
        <v>2.3589376075800002</v>
      </c>
      <c r="I118" s="54">
        <v>7692.5800780999998</v>
      </c>
      <c r="J118" s="55">
        <f t="shared" si="29"/>
        <v>0.11538870117149999</v>
      </c>
      <c r="K118" s="56">
        <f t="shared" si="37"/>
        <v>-0.20054344486999964</v>
      </c>
      <c r="L118" s="55">
        <f t="shared" si="30"/>
        <v>-1.4324531776428546E-2</v>
      </c>
      <c r="M118" s="54">
        <v>2.5594810524499998</v>
      </c>
      <c r="N118" s="57">
        <v>8072.7597655999998</v>
      </c>
      <c r="O118" s="55">
        <f t="shared" si="31"/>
        <v>0.24218279296799999</v>
      </c>
      <c r="P118" s="61">
        <f t="shared" si="32"/>
        <v>6.0673153949999836E-2</v>
      </c>
      <c r="Q118" s="55">
        <f t="shared" si="33"/>
        <v>5.5157412681818034E-3</v>
      </c>
      <c r="R118" s="55">
        <v>2.4988078985</v>
      </c>
      <c r="S118" s="55">
        <v>7999.5898438000004</v>
      </c>
      <c r="T118" s="55">
        <f t="shared" si="25"/>
        <v>0.23998769531400002</v>
      </c>
      <c r="U118" s="56">
        <f t="shared" si="38"/>
        <v>-0.58274510150000003</v>
      </c>
      <c r="V118" s="55">
        <f t="shared" si="34"/>
        <v>-2.774976673809524E-2</v>
      </c>
      <c r="W118" s="58"/>
      <c r="X118" s="58"/>
      <c r="Y118" s="58"/>
      <c r="Z118" s="53">
        <v>3.081553</v>
      </c>
      <c r="AA118" s="55">
        <v>9260.4501952999999</v>
      </c>
      <c r="AB118" s="53">
        <f t="shared" si="35"/>
        <v>4.6302250976500002E-2</v>
      </c>
      <c r="AC118" s="59">
        <f t="shared" si="39"/>
        <v>29.984644430908698</v>
      </c>
      <c r="AD118" s="60">
        <f>Table4[[#This Row],[2021 area (km2)]]-Table4[[#This Row],[1965 area (km2)]]</f>
        <v>-0.92399270999999983</v>
      </c>
      <c r="AE118" s="60">
        <f t="shared" si="41"/>
        <v>-1.6499869821428568E-2</v>
      </c>
      <c r="AF118" s="9" t="s">
        <v>8</v>
      </c>
      <c r="AG118" s="2" t="s">
        <v>21</v>
      </c>
      <c r="AH118" s="51" t="s">
        <v>262</v>
      </c>
      <c r="AI118" s="2">
        <v>0</v>
      </c>
    </row>
    <row r="119" spans="1:35" x14ac:dyDescent="0.35">
      <c r="A119" s="2">
        <v>113</v>
      </c>
      <c r="B119" s="9" t="s">
        <v>137</v>
      </c>
      <c r="C119" s="54">
        <v>65.778507200000007</v>
      </c>
      <c r="D119" s="54">
        <v>45538.8789062</v>
      </c>
      <c r="E119" s="55">
        <f t="shared" si="36"/>
        <v>0.45538878906199998</v>
      </c>
      <c r="F119" s="56">
        <f t="shared" si="24"/>
        <v>-0.21169946499999526</v>
      </c>
      <c r="G119" s="55">
        <f t="shared" si="28"/>
        <v>-2.1169946499999526E-2</v>
      </c>
      <c r="H119" s="54">
        <v>65.990206665000002</v>
      </c>
      <c r="I119" s="54">
        <v>46454.5</v>
      </c>
      <c r="J119" s="55">
        <f t="shared" si="29"/>
        <v>0.69681749999999998</v>
      </c>
      <c r="K119" s="56">
        <f t="shared" si="37"/>
        <v>-1.0748386531000023</v>
      </c>
      <c r="L119" s="55">
        <f t="shared" si="30"/>
        <v>-7.6774189507143015E-2</v>
      </c>
      <c r="M119" s="54">
        <v>67.065045318100005</v>
      </c>
      <c r="N119" s="57">
        <v>48142.6992188</v>
      </c>
      <c r="O119" s="55">
        <f t="shared" si="31"/>
        <v>1.4442809765639999</v>
      </c>
      <c r="P119" s="56">
        <f t="shared" si="32"/>
        <v>-6.1595073999995975E-2</v>
      </c>
      <c r="Q119" s="55">
        <f t="shared" si="33"/>
        <v>-5.5995521818178158E-3</v>
      </c>
      <c r="R119" s="55">
        <v>67.126640392100001</v>
      </c>
      <c r="S119" s="55">
        <v>48962.5</v>
      </c>
      <c r="T119" s="55">
        <f t="shared" si="25"/>
        <v>1.4688749999999999</v>
      </c>
      <c r="U119" s="56">
        <f t="shared" si="38"/>
        <v>-2.0206906078999936</v>
      </c>
      <c r="V119" s="55">
        <f t="shared" si="34"/>
        <v>-9.6223362280952074E-2</v>
      </c>
      <c r="W119" s="58"/>
      <c r="X119" s="58"/>
      <c r="Y119" s="58"/>
      <c r="Z119" s="53">
        <v>69.147330999999994</v>
      </c>
      <c r="AA119" s="55">
        <v>55163.1015625</v>
      </c>
      <c r="AB119" s="53">
        <f t="shared" si="35"/>
        <v>0.27581550781250003</v>
      </c>
      <c r="AC119" s="59">
        <f t="shared" si="39"/>
        <v>4.871950589097918</v>
      </c>
      <c r="AD119" s="60">
        <f>Table4[[#This Row],[2021 area (km2)]]-Table4[[#This Row],[1965 area (km2)]]</f>
        <v>-3.368823799999987</v>
      </c>
      <c r="AE119" s="60">
        <f t="shared" si="41"/>
        <v>-6.0157567857142623E-2</v>
      </c>
      <c r="AF119" s="9" t="s">
        <v>8</v>
      </c>
      <c r="AG119" s="2" t="s">
        <v>13</v>
      </c>
      <c r="AH119" s="51" t="s">
        <v>262</v>
      </c>
      <c r="AI119" s="2">
        <v>0</v>
      </c>
    </row>
    <row r="120" spans="1:35" x14ac:dyDescent="0.35">
      <c r="A120" s="2">
        <v>114</v>
      </c>
      <c r="B120" s="9" t="s">
        <v>138</v>
      </c>
      <c r="C120" s="54">
        <v>30.11741026</v>
      </c>
      <c r="D120" s="54">
        <v>31548.7617188</v>
      </c>
      <c r="E120" s="55">
        <f t="shared" si="36"/>
        <v>0.315487617188</v>
      </c>
      <c r="F120" s="56">
        <f t="shared" si="24"/>
        <v>-0.14772510570000108</v>
      </c>
      <c r="G120" s="55">
        <f t="shared" si="28"/>
        <v>-1.4772510570000109E-2</v>
      </c>
      <c r="H120" s="54">
        <v>30.265135365700001</v>
      </c>
      <c r="I120" s="54">
        <v>32118</v>
      </c>
      <c r="J120" s="55">
        <f t="shared" si="29"/>
        <v>0.48176999999999998</v>
      </c>
      <c r="K120" s="56">
        <f t="shared" si="37"/>
        <v>-0.84451691029989817</v>
      </c>
      <c r="L120" s="55">
        <f t="shared" si="30"/>
        <v>-6.032263644999273E-2</v>
      </c>
      <c r="M120" s="54">
        <v>31.109652275999899</v>
      </c>
      <c r="N120" s="57">
        <v>34284.8007812</v>
      </c>
      <c r="O120" s="55">
        <f t="shared" si="31"/>
        <v>1.0285440234359999</v>
      </c>
      <c r="P120" s="56">
        <f t="shared" si="32"/>
        <v>-6.8806469000101345E-2</v>
      </c>
      <c r="Q120" s="55">
        <f t="shared" si="33"/>
        <v>-6.2551335454637588E-3</v>
      </c>
      <c r="R120" s="55">
        <v>31.178458745</v>
      </c>
      <c r="S120" s="55">
        <v>34315.6992188</v>
      </c>
      <c r="T120" s="55">
        <f t="shared" si="25"/>
        <v>1.029470976564</v>
      </c>
      <c r="U120" s="56">
        <f t="shared" si="38"/>
        <v>-4.0637762550000005</v>
      </c>
      <c r="V120" s="55">
        <f t="shared" si="34"/>
        <v>-0.19351315500000002</v>
      </c>
      <c r="W120" s="55">
        <v>30.265135365700001</v>
      </c>
      <c r="X120" s="55">
        <v>32434.6992188</v>
      </c>
      <c r="Y120" s="55">
        <f t="shared" si="40"/>
        <v>0.22704289453160001</v>
      </c>
      <c r="Z120" s="53">
        <v>35.242235000000001</v>
      </c>
      <c r="AA120" s="55">
        <v>33948.6992188</v>
      </c>
      <c r="AB120" s="53">
        <f t="shared" si="35"/>
        <v>0.169743496094</v>
      </c>
      <c r="AC120" s="59">
        <f t="shared" si="39"/>
        <v>14.541713202922576</v>
      </c>
      <c r="AD120" s="60">
        <f>Table4[[#This Row],[2021 area (km2)]]-Table4[[#This Row],[1965 area (km2)]]</f>
        <v>-5.1248247400000011</v>
      </c>
      <c r="AE120" s="60">
        <f t="shared" si="41"/>
        <v>-9.1514727500000018E-2</v>
      </c>
      <c r="AF120" s="9" t="s">
        <v>8</v>
      </c>
      <c r="AG120" s="2" t="s">
        <v>4</v>
      </c>
      <c r="AH120" s="51" t="s">
        <v>262</v>
      </c>
      <c r="AI120" s="2">
        <v>0</v>
      </c>
    </row>
    <row r="121" spans="1:35" x14ac:dyDescent="0.35">
      <c r="A121" s="2">
        <v>115</v>
      </c>
      <c r="B121" s="9" t="s">
        <v>139</v>
      </c>
      <c r="C121" s="54">
        <v>5.2753134289999997</v>
      </c>
      <c r="D121" s="54">
        <v>14805.4453125</v>
      </c>
      <c r="E121" s="55">
        <f t="shared" si="36"/>
        <v>0.14805445312500001</v>
      </c>
      <c r="F121" s="56">
        <f t="shared" si="24"/>
        <v>-0.23989818482000036</v>
      </c>
      <c r="G121" s="55">
        <f t="shared" si="28"/>
        <v>-2.3989818482000037E-2</v>
      </c>
      <c r="H121" s="54">
        <v>5.51521161382</v>
      </c>
      <c r="I121" s="54">
        <v>15189.5996094</v>
      </c>
      <c r="J121" s="55">
        <f t="shared" si="29"/>
        <v>0.22784399414100001</v>
      </c>
      <c r="K121" s="56">
        <f t="shared" si="37"/>
        <v>-0.50349434913000035</v>
      </c>
      <c r="L121" s="55">
        <f t="shared" si="30"/>
        <v>-3.5963882080714313E-2</v>
      </c>
      <c r="M121" s="54">
        <v>6.0187059629500004</v>
      </c>
      <c r="N121" s="57">
        <v>16083.5</v>
      </c>
      <c r="O121" s="55">
        <f t="shared" si="31"/>
        <v>0.48250500000000002</v>
      </c>
      <c r="P121" s="56">
        <f t="shared" si="32"/>
        <v>-0.12493646807999959</v>
      </c>
      <c r="Q121" s="55">
        <f t="shared" si="33"/>
        <v>-1.1357860734545417E-2</v>
      </c>
      <c r="R121" s="55">
        <v>6.14364243103</v>
      </c>
      <c r="S121" s="55">
        <v>16117</v>
      </c>
      <c r="T121" s="55">
        <f t="shared" si="25"/>
        <v>0.48351</v>
      </c>
      <c r="U121" s="56">
        <f t="shared" si="38"/>
        <v>-0.64860756897000016</v>
      </c>
      <c r="V121" s="55">
        <f t="shared" si="34"/>
        <v>-3.0886074712857151E-2</v>
      </c>
      <c r="W121" s="58"/>
      <c r="X121" s="58"/>
      <c r="Y121" s="58"/>
      <c r="Z121" s="53">
        <v>6.7922500000000001</v>
      </c>
      <c r="AA121" s="55">
        <v>17718.5</v>
      </c>
      <c r="AB121" s="53">
        <f t="shared" si="35"/>
        <v>8.8592500000000005E-2</v>
      </c>
      <c r="AC121" s="59">
        <f t="shared" si="39"/>
        <v>22.333344193750236</v>
      </c>
      <c r="AD121" s="60">
        <f>Table4[[#This Row],[2021 area (km2)]]-Table4[[#This Row],[1965 area (km2)]]</f>
        <v>-1.5169365710000005</v>
      </c>
      <c r="AE121" s="60">
        <f t="shared" si="41"/>
        <v>-2.7088153053571436E-2</v>
      </c>
      <c r="AF121" s="9" t="s">
        <v>8</v>
      </c>
      <c r="AG121" s="2" t="s">
        <v>13</v>
      </c>
      <c r="AH121" s="51" t="s">
        <v>262</v>
      </c>
      <c r="AI121" s="2">
        <v>0</v>
      </c>
    </row>
    <row r="122" spans="1:35" x14ac:dyDescent="0.35">
      <c r="A122" s="2">
        <v>116</v>
      </c>
      <c r="B122" s="9" t="s">
        <v>140</v>
      </c>
      <c r="C122" s="54">
        <v>41.512751039999998</v>
      </c>
      <c r="D122" s="54">
        <v>35976.8554688</v>
      </c>
      <c r="E122" s="55">
        <f t="shared" si="36"/>
        <v>0.35976855468800001</v>
      </c>
      <c r="F122" s="56">
        <f t="shared" si="24"/>
        <v>-0.36525808550000249</v>
      </c>
      <c r="G122" s="55">
        <f t="shared" si="28"/>
        <v>-3.6525808550000247E-2</v>
      </c>
      <c r="H122" s="54">
        <v>41.8780091255</v>
      </c>
      <c r="I122" s="54">
        <v>36140.3007812</v>
      </c>
      <c r="J122" s="55">
        <f t="shared" si="29"/>
        <v>0.542104511718</v>
      </c>
      <c r="K122" s="56">
        <f t="shared" si="37"/>
        <v>-1.2667832412998976</v>
      </c>
      <c r="L122" s="55">
        <f t="shared" si="30"/>
        <v>-9.0484517235706968E-2</v>
      </c>
      <c r="M122" s="54">
        <v>43.144792366799898</v>
      </c>
      <c r="N122" s="57">
        <v>36878.1015625</v>
      </c>
      <c r="O122" s="55">
        <f t="shared" si="31"/>
        <v>1.106343046875</v>
      </c>
      <c r="P122" s="56">
        <f t="shared" si="32"/>
        <v>-0.27240998370000113</v>
      </c>
      <c r="Q122" s="55">
        <f t="shared" si="33"/>
        <v>-2.4764543972727374E-2</v>
      </c>
      <c r="R122" s="55">
        <v>43.417202350499899</v>
      </c>
      <c r="S122" s="55">
        <v>37383.3984375</v>
      </c>
      <c r="T122" s="55">
        <f t="shared" si="25"/>
        <v>1.1215019531249999</v>
      </c>
      <c r="U122" s="56">
        <f t="shared" si="38"/>
        <v>-1.2345936495000984</v>
      </c>
      <c r="V122" s="55">
        <f t="shared" si="34"/>
        <v>-5.879017378571897E-2</v>
      </c>
      <c r="W122" s="58"/>
      <c r="X122" s="58"/>
      <c r="Y122" s="58"/>
      <c r="Z122" s="53">
        <v>44.651795999999997</v>
      </c>
      <c r="AA122" s="55">
        <v>38193.6015625</v>
      </c>
      <c r="AB122" s="53">
        <f t="shared" si="35"/>
        <v>0.19096800781250001</v>
      </c>
      <c r="AC122" s="59">
        <f t="shared" si="39"/>
        <v>7.0300530800597576</v>
      </c>
      <c r="AD122" s="60">
        <f>Table4[[#This Row],[2021 area (km2)]]-Table4[[#This Row],[1965 area (km2)]]</f>
        <v>-3.1390449599999997</v>
      </c>
      <c r="AE122" s="60">
        <f t="shared" si="41"/>
        <v>-5.6054374285714283E-2</v>
      </c>
      <c r="AF122" s="9" t="s">
        <v>8</v>
      </c>
      <c r="AG122" s="2" t="s">
        <v>13</v>
      </c>
      <c r="AH122" s="51" t="s">
        <v>262</v>
      </c>
      <c r="AI122" s="2">
        <v>0</v>
      </c>
    </row>
    <row r="123" spans="1:35" x14ac:dyDescent="0.35">
      <c r="A123" s="2">
        <v>117</v>
      </c>
      <c r="B123" s="9" t="s">
        <v>141</v>
      </c>
      <c r="C123" s="54">
        <v>5.0497348960000004</v>
      </c>
      <c r="D123" s="54">
        <v>11608.8193359</v>
      </c>
      <c r="E123" s="55">
        <f t="shared" si="36"/>
        <v>0.116088193359</v>
      </c>
      <c r="F123" s="56">
        <f t="shared" si="24"/>
        <v>-7.5547494739999443E-2</v>
      </c>
      <c r="G123" s="55">
        <f t="shared" si="28"/>
        <v>-7.5547494739999447E-3</v>
      </c>
      <c r="H123" s="54">
        <v>5.1252823907399998</v>
      </c>
      <c r="I123" s="54">
        <v>11933.0996094</v>
      </c>
      <c r="J123" s="55">
        <f t="shared" si="29"/>
        <v>0.178996494141</v>
      </c>
      <c r="K123" s="56">
        <f t="shared" si="37"/>
        <v>-0.50264269007000006</v>
      </c>
      <c r="L123" s="55">
        <f t="shared" si="30"/>
        <v>-3.5903049290714292E-2</v>
      </c>
      <c r="M123" s="54">
        <v>5.6279250808099999</v>
      </c>
      <c r="N123" s="57">
        <v>12448.7998047</v>
      </c>
      <c r="O123" s="55">
        <f t="shared" si="31"/>
        <v>0.37346399414099996</v>
      </c>
      <c r="P123" s="56">
        <f t="shared" si="32"/>
        <v>-8.7727940979999808E-2</v>
      </c>
      <c r="Q123" s="55">
        <f t="shared" si="33"/>
        <v>-7.9752673618181651E-3</v>
      </c>
      <c r="R123" s="55">
        <v>5.7156530217899997</v>
      </c>
      <c r="S123" s="55">
        <v>12581.9003906</v>
      </c>
      <c r="T123" s="55">
        <f t="shared" si="25"/>
        <v>0.377457011718</v>
      </c>
      <c r="U123" s="56">
        <f t="shared" si="38"/>
        <v>-0.33382997821000071</v>
      </c>
      <c r="V123" s="55">
        <f t="shared" si="34"/>
        <v>-1.5896665629047652E-2</v>
      </c>
      <c r="W123" s="58"/>
      <c r="X123" s="58"/>
      <c r="Y123" s="58"/>
      <c r="Z123" s="53">
        <v>6.0494830000000004</v>
      </c>
      <c r="AA123" s="55">
        <v>12813.5</v>
      </c>
      <c r="AB123" s="53">
        <f t="shared" si="35"/>
        <v>6.4067499999999999E-2</v>
      </c>
      <c r="AC123" s="59">
        <f t="shared" si="39"/>
        <v>16.526174286298513</v>
      </c>
      <c r="AD123" s="60">
        <f>Table4[[#This Row],[2021 area (km2)]]-Table4[[#This Row],[1965 area (km2)]]</f>
        <v>-0.99974810400000003</v>
      </c>
      <c r="AE123" s="60">
        <f t="shared" si="41"/>
        <v>-1.7852644714285715E-2</v>
      </c>
      <c r="AF123" s="9" t="s">
        <v>8</v>
      </c>
      <c r="AG123" s="2" t="s">
        <v>13</v>
      </c>
      <c r="AH123" s="51" t="s">
        <v>262</v>
      </c>
      <c r="AI123" s="2">
        <v>0</v>
      </c>
    </row>
    <row r="124" spans="1:35" x14ac:dyDescent="0.35">
      <c r="A124" s="2">
        <v>118</v>
      </c>
      <c r="B124" s="9" t="s">
        <v>142</v>
      </c>
      <c r="C124" s="54">
        <v>9.3864647639999994</v>
      </c>
      <c r="D124" s="54">
        <v>24254.7910156</v>
      </c>
      <c r="E124" s="55">
        <f t="shared" si="36"/>
        <v>0.242547910156</v>
      </c>
      <c r="F124" s="56">
        <f t="shared" si="24"/>
        <v>-0.65776641020000071</v>
      </c>
      <c r="G124" s="55">
        <f t="shared" si="28"/>
        <v>-6.5776641020000068E-2</v>
      </c>
      <c r="H124" s="54">
        <v>10.0442311742</v>
      </c>
      <c r="I124" s="54">
        <v>24282.5996094</v>
      </c>
      <c r="J124" s="55">
        <f t="shared" si="29"/>
        <v>0.36423899414099997</v>
      </c>
      <c r="K124" s="56">
        <f t="shared" si="37"/>
        <v>-0.36070550800000056</v>
      </c>
      <c r="L124" s="55">
        <f t="shared" si="30"/>
        <v>-2.5764679142857183E-2</v>
      </c>
      <c r="M124" s="54">
        <v>10.404936682200001</v>
      </c>
      <c r="N124" s="57">
        <v>24656.6992188</v>
      </c>
      <c r="O124" s="55">
        <f t="shared" si="31"/>
        <v>0.73970097656400002</v>
      </c>
      <c r="P124" s="56">
        <f t="shared" si="32"/>
        <v>-0.25350411899989922</v>
      </c>
      <c r="Q124" s="55">
        <f t="shared" si="33"/>
        <v>-2.3045828999990838E-2</v>
      </c>
      <c r="R124" s="55">
        <v>10.6584408011999</v>
      </c>
      <c r="S124" s="55">
        <v>25425.8007812</v>
      </c>
      <c r="T124" s="55">
        <f t="shared" si="25"/>
        <v>0.76277402343599998</v>
      </c>
      <c r="U124" s="56">
        <f t="shared" si="38"/>
        <v>-0.72700619880009931</v>
      </c>
      <c r="V124" s="55">
        <f t="shared" si="34"/>
        <v>-3.4619342800004727E-2</v>
      </c>
      <c r="W124" s="58"/>
      <c r="X124" s="58"/>
      <c r="Y124" s="58"/>
      <c r="Z124" s="53">
        <v>11.385446999999999</v>
      </c>
      <c r="AA124" s="55">
        <v>25109.8007812</v>
      </c>
      <c r="AB124" s="53">
        <f t="shared" si="35"/>
        <v>0.12554900390599999</v>
      </c>
      <c r="AC124" s="59">
        <f t="shared" si="39"/>
        <v>17.557345232031732</v>
      </c>
      <c r="AD124" s="60">
        <f>Table4[[#This Row],[2021 area (km2)]]-Table4[[#This Row],[1965 area (km2)]]</f>
        <v>-1.9989822359999998</v>
      </c>
      <c r="AE124" s="60">
        <f t="shared" si="41"/>
        <v>-3.5696111357142853E-2</v>
      </c>
      <c r="AF124" s="9" t="s">
        <v>8</v>
      </c>
      <c r="AG124" s="2" t="s">
        <v>13</v>
      </c>
      <c r="AH124" s="51" t="s">
        <v>262</v>
      </c>
      <c r="AI124" s="2">
        <v>0</v>
      </c>
    </row>
    <row r="125" spans="1:35" x14ac:dyDescent="0.35">
      <c r="A125" s="2">
        <v>119</v>
      </c>
      <c r="B125" s="9" t="s">
        <v>143</v>
      </c>
      <c r="C125" s="54">
        <v>1.9706941689999999</v>
      </c>
      <c r="D125" s="54">
        <v>5529.3867188000004</v>
      </c>
      <c r="E125" s="55">
        <f t="shared" si="36"/>
        <v>5.5293867188000001E-2</v>
      </c>
      <c r="F125" s="56">
        <f t="shared" si="24"/>
        <v>-1.0631324264999999</v>
      </c>
      <c r="G125" s="55">
        <f t="shared" si="28"/>
        <v>-0.10631324265</v>
      </c>
      <c r="H125" s="54">
        <v>3.0338265954999999</v>
      </c>
      <c r="I125" s="54">
        <v>6920.1401366999999</v>
      </c>
      <c r="J125" s="55">
        <f t="shared" si="29"/>
        <v>0.10380210205049999</v>
      </c>
      <c r="K125" s="56">
        <f t="shared" si="37"/>
        <v>-1.5389143265200005</v>
      </c>
      <c r="L125" s="55">
        <f t="shared" si="30"/>
        <v>-0.10992245189428575</v>
      </c>
      <c r="M125" s="54">
        <v>4.5727409220200004</v>
      </c>
      <c r="N125" s="57">
        <v>8493.2099608999997</v>
      </c>
      <c r="O125" s="55">
        <f t="shared" si="31"/>
        <v>0.254796298827</v>
      </c>
      <c r="P125" s="56">
        <f t="shared" si="32"/>
        <v>-1.0141915343699992</v>
      </c>
      <c r="Q125" s="55">
        <f t="shared" si="33"/>
        <v>-9.2199230397272652E-2</v>
      </c>
      <c r="R125" s="55">
        <v>5.5869324563899996</v>
      </c>
      <c r="S125" s="55">
        <v>9822.0400391000003</v>
      </c>
      <c r="T125" s="55">
        <f t="shared" si="25"/>
        <v>0.29466120117300004</v>
      </c>
      <c r="U125" s="56">
        <f t="shared" si="38"/>
        <v>-2.3534505436100002</v>
      </c>
      <c r="V125" s="55">
        <f t="shared" si="34"/>
        <v>-0.11206907350523811</v>
      </c>
      <c r="W125" s="58"/>
      <c r="X125" s="58"/>
      <c r="Y125" s="58"/>
      <c r="Z125" s="53">
        <v>7.9403829999999997</v>
      </c>
      <c r="AA125" s="55">
        <v>11422.7001953</v>
      </c>
      <c r="AB125" s="53">
        <f t="shared" si="35"/>
        <v>5.7113500976499997E-2</v>
      </c>
      <c r="AC125" s="59">
        <f t="shared" si="39"/>
        <v>75.181371364580272</v>
      </c>
      <c r="AD125" s="60">
        <f>Table4[[#This Row],[2021 area (km2)]]-Table4[[#This Row],[1965 area (km2)]]</f>
        <v>-5.969688831</v>
      </c>
      <c r="AE125" s="60">
        <f t="shared" si="41"/>
        <v>-0.10660158626785714</v>
      </c>
      <c r="AF125" s="9" t="s">
        <v>8</v>
      </c>
      <c r="AG125" s="2" t="s">
        <v>15</v>
      </c>
      <c r="AH125" s="51" t="s">
        <v>262</v>
      </c>
      <c r="AI125" s="2">
        <v>0</v>
      </c>
    </row>
    <row r="126" spans="1:35" x14ac:dyDescent="0.35">
      <c r="A126" s="2">
        <v>120</v>
      </c>
      <c r="B126" s="9" t="s">
        <v>144</v>
      </c>
      <c r="C126" s="54">
        <v>33.527275250000002</v>
      </c>
      <c r="D126" s="54">
        <v>44046.2382812</v>
      </c>
      <c r="E126" s="55">
        <f t="shared" si="36"/>
        <v>0.44046238281200001</v>
      </c>
      <c r="F126" s="56">
        <f t="shared" si="24"/>
        <v>-0.26335880739989648</v>
      </c>
      <c r="G126" s="55">
        <f t="shared" si="28"/>
        <v>-2.6335880739989648E-2</v>
      </c>
      <c r="H126" s="54">
        <v>33.790634057399899</v>
      </c>
      <c r="I126" s="54">
        <v>48416.8984375</v>
      </c>
      <c r="J126" s="55">
        <f t="shared" si="29"/>
        <v>0.72625347656250006</v>
      </c>
      <c r="K126" s="56">
        <f t="shared" si="37"/>
        <v>-1.0466168578999984</v>
      </c>
      <c r="L126" s="55">
        <f t="shared" si="30"/>
        <v>-7.4758346992857022E-2</v>
      </c>
      <c r="M126" s="54">
        <v>34.837250915299897</v>
      </c>
      <c r="N126" s="57">
        <v>48174.6015625</v>
      </c>
      <c r="O126" s="55">
        <f t="shared" si="31"/>
        <v>1.4452380468749999</v>
      </c>
      <c r="P126" s="56">
        <f t="shared" si="32"/>
        <v>-6.6664781000000062E-2</v>
      </c>
      <c r="Q126" s="55">
        <f t="shared" si="33"/>
        <v>-6.0604346363636423E-3</v>
      </c>
      <c r="R126" s="55">
        <v>34.903915696299897</v>
      </c>
      <c r="S126" s="55">
        <v>48237.5</v>
      </c>
      <c r="T126" s="55">
        <f t="shared" si="25"/>
        <v>1.447125</v>
      </c>
      <c r="U126" s="61">
        <f t="shared" si="38"/>
        <v>0.28700169629989603</v>
      </c>
      <c r="V126" s="55">
        <f t="shared" si="34"/>
        <v>1.3666747442852192E-2</v>
      </c>
      <c r="W126" s="58"/>
      <c r="X126" s="58"/>
      <c r="Y126" s="58"/>
      <c r="Z126" s="53">
        <v>34.616914000000001</v>
      </c>
      <c r="AA126" s="55">
        <v>43660.1015625</v>
      </c>
      <c r="AB126" s="53">
        <f t="shared" si="35"/>
        <v>0.21830050781249999</v>
      </c>
      <c r="AC126" s="59">
        <f t="shared" si="39"/>
        <v>3.1477062051227294</v>
      </c>
      <c r="AD126" s="60">
        <f>Table4[[#This Row],[2021 area (km2)]]-Table4[[#This Row],[1965 area (km2)]]</f>
        <v>-1.0896387499999989</v>
      </c>
      <c r="AE126" s="60">
        <f t="shared" si="41"/>
        <v>-1.945783482142855E-2</v>
      </c>
      <c r="AF126" s="9" t="s">
        <v>3</v>
      </c>
      <c r="AG126" s="2" t="s">
        <v>4</v>
      </c>
      <c r="AH126" s="51" t="s">
        <v>262</v>
      </c>
      <c r="AI126" s="2">
        <v>4</v>
      </c>
    </row>
    <row r="127" spans="1:35" x14ac:dyDescent="0.35">
      <c r="A127" s="2">
        <v>121</v>
      </c>
      <c r="B127" s="9" t="s">
        <v>145</v>
      </c>
      <c r="C127" s="54">
        <v>59.407911169999998</v>
      </c>
      <c r="D127" s="54">
        <v>44171.9648438</v>
      </c>
      <c r="E127" s="55">
        <f t="shared" si="36"/>
        <v>0.44171964843799999</v>
      </c>
      <c r="F127" s="56">
        <f t="shared" si="24"/>
        <v>-1.2746446394000017</v>
      </c>
      <c r="G127" s="55">
        <f t="shared" si="28"/>
        <v>-0.12746446394000016</v>
      </c>
      <c r="H127" s="54">
        <v>60.6825558094</v>
      </c>
      <c r="I127" s="54">
        <v>46336.3007812</v>
      </c>
      <c r="J127" s="55">
        <f t="shared" si="29"/>
        <v>0.69504451171800008</v>
      </c>
      <c r="K127" s="56">
        <f t="shared" si="37"/>
        <v>-1.4302014749998975</v>
      </c>
      <c r="L127" s="55">
        <f t="shared" si="30"/>
        <v>-0.10215724821427839</v>
      </c>
      <c r="M127" s="54">
        <v>62.112757284399898</v>
      </c>
      <c r="N127" s="57">
        <v>47947.3007812</v>
      </c>
      <c r="O127" s="55">
        <f t="shared" si="31"/>
        <v>1.4384190234360001</v>
      </c>
      <c r="P127" s="56">
        <f t="shared" si="32"/>
        <v>-8.9846035700105631E-2</v>
      </c>
      <c r="Q127" s="55">
        <f t="shared" si="33"/>
        <v>-8.1678214272823298E-3</v>
      </c>
      <c r="R127" s="55">
        <v>62.202603320100003</v>
      </c>
      <c r="S127" s="55">
        <v>46983.1015625</v>
      </c>
      <c r="T127" s="55">
        <f t="shared" si="25"/>
        <v>1.409493046875</v>
      </c>
      <c r="U127" s="56">
        <f t="shared" si="38"/>
        <v>-2.0468506798999968</v>
      </c>
      <c r="V127" s="55">
        <f t="shared" si="34"/>
        <v>-9.7469079995237948E-2</v>
      </c>
      <c r="W127" s="58"/>
      <c r="X127" s="58"/>
      <c r="Y127" s="58"/>
      <c r="Z127" s="53">
        <v>64.249454</v>
      </c>
      <c r="AA127" s="55">
        <v>49809.3984375</v>
      </c>
      <c r="AB127" s="53">
        <f t="shared" si="35"/>
        <v>0.24904699218750001</v>
      </c>
      <c r="AC127" s="59">
        <f t="shared" si="39"/>
        <v>7.5355392592130075</v>
      </c>
      <c r="AD127" s="60">
        <f>Table4[[#This Row],[2021 area (km2)]]-Table4[[#This Row],[1965 area (km2)]]</f>
        <v>-4.8415428300000016</v>
      </c>
      <c r="AE127" s="60">
        <f t="shared" si="41"/>
        <v>-8.6456121964285745E-2</v>
      </c>
      <c r="AF127" s="9" t="s">
        <v>8</v>
      </c>
      <c r="AG127" s="2" t="s">
        <v>17</v>
      </c>
      <c r="AH127" s="51" t="s">
        <v>262</v>
      </c>
      <c r="AI127" s="2">
        <v>0</v>
      </c>
    </row>
    <row r="128" spans="1:35" x14ac:dyDescent="0.35">
      <c r="A128" s="2">
        <v>122</v>
      </c>
      <c r="B128" s="9" t="s">
        <v>146</v>
      </c>
      <c r="C128" s="54">
        <v>63.183260670000003</v>
      </c>
      <c r="D128" s="54">
        <v>38332.6445312</v>
      </c>
      <c r="E128" s="55">
        <f t="shared" si="36"/>
        <v>0.383326445312</v>
      </c>
      <c r="F128" s="56">
        <f t="shared" si="24"/>
        <v>-0.77406928699989663</v>
      </c>
      <c r="G128" s="55">
        <f t="shared" si="28"/>
        <v>-7.7406928699989663E-2</v>
      </c>
      <c r="H128" s="54">
        <v>63.957329956999899</v>
      </c>
      <c r="I128" s="54">
        <v>38790.3007812</v>
      </c>
      <c r="J128" s="55">
        <f t="shared" si="29"/>
        <v>0.58185451171800007</v>
      </c>
      <c r="K128" s="56">
        <f t="shared" si="37"/>
        <v>-0.74802749820010206</v>
      </c>
      <c r="L128" s="55">
        <f t="shared" si="30"/>
        <v>-5.3430535585721577E-2</v>
      </c>
      <c r="M128" s="54">
        <v>64.705357455200001</v>
      </c>
      <c r="N128" s="57">
        <v>38803.1992188</v>
      </c>
      <c r="O128" s="55">
        <f t="shared" si="31"/>
        <v>1.164095976564</v>
      </c>
      <c r="P128" s="56">
        <f t="shared" si="32"/>
        <v>-0.5765724432998951</v>
      </c>
      <c r="Q128" s="55">
        <f t="shared" si="33"/>
        <v>-5.2415676663626828E-2</v>
      </c>
      <c r="R128" s="55">
        <v>65.281929898499897</v>
      </c>
      <c r="S128" s="55">
        <v>38505.3007812</v>
      </c>
      <c r="T128" s="55">
        <f t="shared" si="25"/>
        <v>1.1551590234360001</v>
      </c>
      <c r="U128" s="61">
        <f t="shared" si="38"/>
        <v>0.42311989849989118</v>
      </c>
      <c r="V128" s="55">
        <f t="shared" si="34"/>
        <v>2.0148566595232915E-2</v>
      </c>
      <c r="W128" s="58"/>
      <c r="X128" s="58"/>
      <c r="Y128" s="58"/>
      <c r="Z128" s="53">
        <v>64.858810000000005</v>
      </c>
      <c r="AA128" s="55">
        <v>37165</v>
      </c>
      <c r="AB128" s="53">
        <f t="shared" si="35"/>
        <v>0.18582499999999999</v>
      </c>
      <c r="AC128" s="59">
        <f t="shared" si="39"/>
        <v>2.5833796981474104</v>
      </c>
      <c r="AD128" s="60">
        <f>Table4[[#This Row],[2021 area (km2)]]-Table4[[#This Row],[1965 area (km2)]]</f>
        <v>-1.6755493300000026</v>
      </c>
      <c r="AE128" s="60">
        <f t="shared" si="41"/>
        <v>-2.9920523750000046E-2</v>
      </c>
      <c r="AF128" s="9" t="s">
        <v>8</v>
      </c>
      <c r="AG128" s="2" t="s">
        <v>19</v>
      </c>
      <c r="AH128" s="51" t="s">
        <v>262</v>
      </c>
      <c r="AI128" s="2">
        <v>0</v>
      </c>
    </row>
    <row r="129" spans="1:35" x14ac:dyDescent="0.35">
      <c r="A129" s="2">
        <v>123</v>
      </c>
      <c r="B129" s="9" t="s">
        <v>147</v>
      </c>
      <c r="C129" s="54">
        <v>1.580326261</v>
      </c>
      <c r="D129" s="54">
        <v>8806.7822266000003</v>
      </c>
      <c r="E129" s="55">
        <f>(D129*10)/1000000</f>
        <v>8.8067822266000004E-2</v>
      </c>
      <c r="F129" s="56">
        <f t="shared" si="24"/>
        <v>-0.89050236040999997</v>
      </c>
      <c r="G129" s="55">
        <f t="shared" si="28"/>
        <v>-8.9050236041E-2</v>
      </c>
      <c r="H129" s="54">
        <v>2.4708286214099999</v>
      </c>
      <c r="I129" s="54">
        <v>9597.6201172000001</v>
      </c>
      <c r="J129" s="55">
        <f t="shared" si="29"/>
        <v>0.14396430175799999</v>
      </c>
      <c r="K129" s="56">
        <f t="shared" si="37"/>
        <v>-0.46229842831000001</v>
      </c>
      <c r="L129" s="55">
        <f t="shared" si="30"/>
        <v>-3.3021316307857145E-2</v>
      </c>
      <c r="M129" s="54">
        <v>2.9331270497199999</v>
      </c>
      <c r="N129" s="57">
        <v>9262.1796875</v>
      </c>
      <c r="O129" s="55">
        <f t="shared" si="31"/>
        <v>0.27786539062499999</v>
      </c>
      <c r="P129" s="56">
        <f t="shared" si="32"/>
        <v>-0.74485106359000008</v>
      </c>
      <c r="Q129" s="55">
        <f t="shared" si="33"/>
        <v>-6.7713733053636371E-2</v>
      </c>
      <c r="R129" s="55">
        <v>3.67797811331</v>
      </c>
      <c r="S129" s="55">
        <v>13521.5</v>
      </c>
      <c r="T129" s="55">
        <f t="shared" si="25"/>
        <v>0.40564499999999998</v>
      </c>
      <c r="U129" s="56">
        <f t="shared" si="38"/>
        <v>-1.4569138866899998</v>
      </c>
      <c r="V129" s="55">
        <f t="shared" si="34"/>
        <v>-6.9376851747142851E-2</v>
      </c>
      <c r="W129" s="58"/>
      <c r="X129" s="58"/>
      <c r="Y129" s="58"/>
      <c r="Z129" s="53">
        <v>5.1348919999999998</v>
      </c>
      <c r="AA129" s="55">
        <v>14803.0996094</v>
      </c>
      <c r="AB129" s="53">
        <f t="shared" si="35"/>
        <v>7.4015498047E-2</v>
      </c>
      <c r="AC129" s="59">
        <f t="shared" si="39"/>
        <v>69.223768270101885</v>
      </c>
      <c r="AD129" s="60">
        <f>Table4[[#This Row],[2021 area (km2)]]-Table4[[#This Row],[1965 area (km2)]]</f>
        <v>-3.5545657390000001</v>
      </c>
      <c r="AE129" s="60">
        <f t="shared" si="41"/>
        <v>-6.3474388196428574E-2</v>
      </c>
      <c r="AF129" s="9" t="s">
        <v>8</v>
      </c>
      <c r="AG129" s="2" t="s">
        <v>15</v>
      </c>
      <c r="AH129" s="51" t="s">
        <v>262</v>
      </c>
      <c r="AI129" s="2">
        <v>0</v>
      </c>
    </row>
    <row r="130" spans="1:35" x14ac:dyDescent="0.35">
      <c r="A130" s="2">
        <v>124</v>
      </c>
      <c r="B130" s="9" t="s">
        <v>148</v>
      </c>
      <c r="C130" s="54">
        <v>102.390158</v>
      </c>
      <c r="D130" s="54">
        <v>57859.4101562</v>
      </c>
      <c r="E130" s="55">
        <f>(D130*10)/1000000</f>
        <v>0.57859410156199997</v>
      </c>
      <c r="F130" s="56">
        <f t="shared" si="24"/>
        <v>-10.430321433000003</v>
      </c>
      <c r="G130" s="55">
        <f t="shared" si="28"/>
        <v>-1.0430321433000003</v>
      </c>
      <c r="H130" s="54">
        <v>112.820479433</v>
      </c>
      <c r="I130" s="54">
        <v>74603</v>
      </c>
      <c r="J130" s="55">
        <f t="shared" si="29"/>
        <v>1.1190450000000001</v>
      </c>
      <c r="K130" s="56">
        <f t="shared" si="37"/>
        <v>-20.884894575000004</v>
      </c>
      <c r="L130" s="55">
        <f t="shared" si="30"/>
        <v>-1.4917781839285718</v>
      </c>
      <c r="M130" s="54">
        <v>133.70537400800001</v>
      </c>
      <c r="N130" s="57">
        <v>71175.203125</v>
      </c>
      <c r="O130" s="55">
        <f t="shared" si="31"/>
        <v>2.1352560937499998</v>
      </c>
      <c r="P130" s="56">
        <f t="shared" si="32"/>
        <v>-4.5879261689989903</v>
      </c>
      <c r="Q130" s="55">
        <f t="shared" si="33"/>
        <v>-0.4170841971817264</v>
      </c>
      <c r="R130" s="55">
        <v>138.293300176999</v>
      </c>
      <c r="S130" s="55">
        <v>79935.203125</v>
      </c>
      <c r="T130" s="55">
        <f t="shared" si="25"/>
        <v>2.3980560937500002</v>
      </c>
      <c r="U130" s="56">
        <f t="shared" si="38"/>
        <v>-5.6397618230010096</v>
      </c>
      <c r="V130" s="55">
        <f t="shared" si="34"/>
        <v>-0.26856008680957189</v>
      </c>
      <c r="W130" s="58"/>
      <c r="X130" s="58"/>
      <c r="Y130" s="58"/>
      <c r="Z130" s="53">
        <v>143.93306200000001</v>
      </c>
      <c r="AA130" s="55">
        <v>66405.1015625</v>
      </c>
      <c r="AB130" s="53">
        <f t="shared" si="35"/>
        <v>0.33202550781250001</v>
      </c>
      <c r="AC130" s="59">
        <f t="shared" si="39"/>
        <v>28.8626556141771</v>
      </c>
      <c r="AD130" s="60">
        <f>Table4[[#This Row],[2021 area (km2)]]-Table4[[#This Row],[1965 area (km2)]]</f>
        <v>-41.542904000000007</v>
      </c>
      <c r="AE130" s="60">
        <f t="shared" si="41"/>
        <v>-0.74183757142857154</v>
      </c>
      <c r="AF130" s="9" t="s">
        <v>8</v>
      </c>
      <c r="AG130" s="2" t="s">
        <v>149</v>
      </c>
      <c r="AH130" s="51" t="s">
        <v>262</v>
      </c>
      <c r="AI130" s="2">
        <v>0</v>
      </c>
    </row>
    <row r="131" spans="1:35" x14ac:dyDescent="0.35">
      <c r="A131" s="2">
        <v>125</v>
      </c>
      <c r="B131" s="9" t="s">
        <v>150</v>
      </c>
      <c r="C131" s="54">
        <v>53.33638251</v>
      </c>
      <c r="D131" s="54">
        <v>35173.6835938</v>
      </c>
      <c r="E131" s="55">
        <f t="shared" si="36"/>
        <v>0.35173683593799998</v>
      </c>
      <c r="F131" s="56">
        <f t="shared" si="24"/>
        <v>-0.67052236909989915</v>
      </c>
      <c r="G131" s="55">
        <f t="shared" si="28"/>
        <v>-6.7052236909989918E-2</v>
      </c>
      <c r="H131" s="54">
        <v>54.006904879099899</v>
      </c>
      <c r="I131" s="54">
        <v>35548.3007812</v>
      </c>
      <c r="J131" s="55">
        <f t="shared" si="29"/>
        <v>0.533224511718</v>
      </c>
      <c r="K131" s="56">
        <f t="shared" si="37"/>
        <v>-0.73655565940010348</v>
      </c>
      <c r="L131" s="55">
        <f t="shared" si="30"/>
        <v>-5.2611118528578818E-2</v>
      </c>
      <c r="M131" s="54">
        <v>54.743460538500003</v>
      </c>
      <c r="N131" s="57">
        <v>35334.3007812</v>
      </c>
      <c r="O131" s="55">
        <f t="shared" si="31"/>
        <v>1.0600290234360001</v>
      </c>
      <c r="P131" s="56">
        <f t="shared" si="32"/>
        <v>-0.75721267859999841</v>
      </c>
      <c r="Q131" s="55">
        <f t="shared" si="33"/>
        <v>-6.8837516236363486E-2</v>
      </c>
      <c r="R131" s="55">
        <v>55.500673217100001</v>
      </c>
      <c r="S131" s="55">
        <v>36374.3007812</v>
      </c>
      <c r="T131" s="55">
        <f t="shared" si="25"/>
        <v>1.091229023436</v>
      </c>
      <c r="U131" s="61">
        <f t="shared" si="38"/>
        <v>0.50373721710000297</v>
      </c>
      <c r="V131" s="55">
        <f t="shared" si="34"/>
        <v>2.3987486528571571E-2</v>
      </c>
      <c r="W131" s="55">
        <v>54.006904879099899</v>
      </c>
      <c r="X131" s="55">
        <v>35084</v>
      </c>
      <c r="Y131" s="55">
        <f t="shared" si="40"/>
        <v>0.245588</v>
      </c>
      <c r="Z131" s="53">
        <v>54.996935999999998</v>
      </c>
      <c r="AA131" s="55">
        <v>35611</v>
      </c>
      <c r="AB131" s="53">
        <f t="shared" si="35"/>
        <v>0.17805499999999999</v>
      </c>
      <c r="AC131" s="59">
        <f t="shared" si="39"/>
        <v>3.0193563692348211</v>
      </c>
      <c r="AD131" s="60">
        <f>Table4[[#This Row],[2021 area (km2)]]-Table4[[#This Row],[1965 area (km2)]]</f>
        <v>-1.6605534899999981</v>
      </c>
      <c r="AE131" s="60">
        <f t="shared" si="41"/>
        <v>-2.9652740892857108E-2</v>
      </c>
      <c r="AF131" s="9" t="s">
        <v>8</v>
      </c>
      <c r="AG131" s="2" t="s">
        <v>84</v>
      </c>
      <c r="AH131" s="51" t="s">
        <v>262</v>
      </c>
      <c r="AI131" s="2">
        <v>0</v>
      </c>
    </row>
    <row r="132" spans="1:35" x14ac:dyDescent="0.35">
      <c r="A132" s="2">
        <v>126</v>
      </c>
      <c r="B132" s="9" t="s">
        <v>151</v>
      </c>
      <c r="C132" s="54">
        <v>38.611711990000003</v>
      </c>
      <c r="D132" s="54">
        <v>30969.4023438</v>
      </c>
      <c r="E132" s="55">
        <f t="shared" si="36"/>
        <v>0.30969402343800001</v>
      </c>
      <c r="F132" s="56">
        <f t="shared" si="24"/>
        <v>-0.35462357189999949</v>
      </c>
      <c r="G132" s="55">
        <f t="shared" si="28"/>
        <v>-3.5462357189999946E-2</v>
      </c>
      <c r="H132" s="54">
        <v>38.966335561900003</v>
      </c>
      <c r="I132" s="54">
        <v>30454.4003906</v>
      </c>
      <c r="J132" s="55">
        <f t="shared" si="29"/>
        <v>0.45681600585900001</v>
      </c>
      <c r="K132" s="56">
        <f t="shared" si="37"/>
        <v>-0.32528093410000025</v>
      </c>
      <c r="L132" s="55">
        <f t="shared" si="30"/>
        <v>-2.3234352435714305E-2</v>
      </c>
      <c r="M132" s="54">
        <v>39.291616496000003</v>
      </c>
      <c r="N132" s="57">
        <v>30945</v>
      </c>
      <c r="O132" s="55">
        <f t="shared" si="31"/>
        <v>0.92835000000000001</v>
      </c>
      <c r="P132" s="56">
        <f t="shared" si="32"/>
        <v>-0.48172193229999749</v>
      </c>
      <c r="Q132" s="55">
        <f t="shared" si="33"/>
        <v>-4.3792902936363405E-2</v>
      </c>
      <c r="R132" s="55">
        <v>39.773338428300001</v>
      </c>
      <c r="S132" s="55">
        <v>30522.5</v>
      </c>
      <c r="T132" s="55">
        <f t="shared" si="25"/>
        <v>0.91567500000000002</v>
      </c>
      <c r="U132" s="56">
        <f t="shared" si="38"/>
        <v>-0.55572357169999975</v>
      </c>
      <c r="V132" s="55">
        <f t="shared" si="34"/>
        <v>-2.6463027223809513E-2</v>
      </c>
      <c r="W132" s="55">
        <v>38.966335561900003</v>
      </c>
      <c r="X132" s="55">
        <v>30289.9003906</v>
      </c>
      <c r="Y132" s="55">
        <f t="shared" si="40"/>
        <v>0.21202930273420001</v>
      </c>
      <c r="Z132" s="53">
        <v>40.329062</v>
      </c>
      <c r="AA132" s="55">
        <v>30155.0996094</v>
      </c>
      <c r="AB132" s="53">
        <f t="shared" si="35"/>
        <v>0.150775498047</v>
      </c>
      <c r="AC132" s="59">
        <f t="shared" si="39"/>
        <v>4.2583435488779697</v>
      </c>
      <c r="AD132" s="60">
        <f>Table4[[#This Row],[2021 area (km2)]]-Table4[[#This Row],[1979 area (km2)]]</f>
        <v>-0.35462357189999949</v>
      </c>
      <c r="AE132" s="60">
        <f>AD132/42</f>
        <v>-8.4434183785714167E-3</v>
      </c>
      <c r="AF132" s="9" t="s">
        <v>3</v>
      </c>
      <c r="AG132" s="2" t="s">
        <v>6</v>
      </c>
      <c r="AH132" s="51" t="s">
        <v>262</v>
      </c>
      <c r="AI132" s="2">
        <v>2</v>
      </c>
    </row>
    <row r="133" spans="1:35" x14ac:dyDescent="0.35">
      <c r="A133" s="2">
        <v>127</v>
      </c>
      <c r="B133" s="9" t="s">
        <v>152</v>
      </c>
      <c r="C133" s="54">
        <v>5.294795122</v>
      </c>
      <c r="D133" s="54">
        <v>18071.8964844</v>
      </c>
      <c r="E133" s="55">
        <f t="shared" si="36"/>
        <v>0.18071896484399999</v>
      </c>
      <c r="F133" s="56">
        <f t="shared" si="24"/>
        <v>-1.4467720913699997</v>
      </c>
      <c r="G133" s="55">
        <f t="shared" si="28"/>
        <v>-0.14467720913699997</v>
      </c>
      <c r="H133" s="54">
        <v>6.7415672133699998</v>
      </c>
      <c r="I133" s="54">
        <v>18513.5996094</v>
      </c>
      <c r="J133" s="55">
        <f t="shared" si="29"/>
        <v>0.277703994141</v>
      </c>
      <c r="K133" s="56">
        <f t="shared" si="37"/>
        <v>-1.6486112512800011</v>
      </c>
      <c r="L133" s="55">
        <f t="shared" si="30"/>
        <v>-0.11775794652000007</v>
      </c>
      <c r="M133" s="54">
        <v>8.3901784646500008</v>
      </c>
      <c r="N133" s="57">
        <v>17848.3007812</v>
      </c>
      <c r="O133" s="55">
        <f t="shared" si="31"/>
        <v>0.53544902343599998</v>
      </c>
      <c r="P133" s="56">
        <f t="shared" si="32"/>
        <v>-0.99778268420999972</v>
      </c>
      <c r="Q133" s="55">
        <f t="shared" si="33"/>
        <v>-9.0707516746363612E-2</v>
      </c>
      <c r="R133" s="55">
        <v>9.3879611488600005</v>
      </c>
      <c r="S133" s="55">
        <v>19021.8007812</v>
      </c>
      <c r="T133" s="55">
        <f t="shared" si="25"/>
        <v>0.57065402343600002</v>
      </c>
      <c r="U133" s="58"/>
      <c r="V133" s="58"/>
      <c r="W133" s="58"/>
      <c r="X133" s="58"/>
      <c r="Y133" s="58"/>
      <c r="Z133" s="65" t="s">
        <v>153</v>
      </c>
      <c r="AA133" s="65"/>
      <c r="AB133" s="65"/>
      <c r="AC133" s="65"/>
      <c r="AD133" s="65"/>
      <c r="AE133" s="65"/>
      <c r="AF133" s="9" t="s">
        <v>8</v>
      </c>
      <c r="AG133" s="2" t="s">
        <v>15</v>
      </c>
      <c r="AH133" s="51" t="s">
        <v>262</v>
      </c>
      <c r="AI133" s="2">
        <v>0</v>
      </c>
    </row>
    <row r="134" spans="1:35" x14ac:dyDescent="0.35">
      <c r="A134" s="2">
        <v>128</v>
      </c>
      <c r="B134" s="9" t="s">
        <v>154</v>
      </c>
      <c r="C134" s="54">
        <v>493.59305840000002</v>
      </c>
      <c r="D134" s="54">
        <v>132994.8125</v>
      </c>
      <c r="E134" s="55">
        <f t="shared" si="36"/>
        <v>1.329948125</v>
      </c>
      <c r="F134" s="56">
        <f t="shared" si="24"/>
        <v>-54.191856221998933</v>
      </c>
      <c r="G134" s="55">
        <f t="shared" si="28"/>
        <v>-5.4191856221998931</v>
      </c>
      <c r="H134" s="54">
        <v>547.78491462199895</v>
      </c>
      <c r="I134" s="54">
        <v>185484</v>
      </c>
      <c r="J134" s="55">
        <f t="shared" si="29"/>
        <v>2.78226</v>
      </c>
      <c r="K134" s="56">
        <f t="shared" si="37"/>
        <v>-23.4284893810011</v>
      </c>
      <c r="L134" s="55">
        <f t="shared" si="30"/>
        <v>-1.6734635272143643</v>
      </c>
      <c r="M134" s="54">
        <v>571.21340400300005</v>
      </c>
      <c r="N134" s="57">
        <v>185510</v>
      </c>
      <c r="O134" s="55">
        <f t="shared" si="31"/>
        <v>5.5652999999999997</v>
      </c>
      <c r="P134" s="64">
        <f t="shared" si="32"/>
        <v>19.475041505000036</v>
      </c>
      <c r="Q134" s="55">
        <f t="shared" si="33"/>
        <v>1.7704583186363669</v>
      </c>
      <c r="R134" s="55">
        <v>551.73836249800001</v>
      </c>
      <c r="S134" s="55">
        <v>202903</v>
      </c>
      <c r="T134" s="55">
        <f t="shared" si="25"/>
        <v>6.0870899999999999</v>
      </c>
      <c r="U134" s="56">
        <f>R134-Z134</f>
        <v>-41.67090250199999</v>
      </c>
      <c r="V134" s="55">
        <f t="shared" si="34"/>
        <v>-1.9843286905714281</v>
      </c>
      <c r="W134" s="58"/>
      <c r="X134" s="58"/>
      <c r="Y134" s="58"/>
      <c r="Z134" s="53">
        <v>593.409265</v>
      </c>
      <c r="AA134" s="55">
        <v>196154</v>
      </c>
      <c r="AB134" s="53">
        <f t="shared" si="35"/>
        <v>0.98077000000000003</v>
      </c>
      <c r="AC134" s="59">
        <f>(Z134-C134)/Z134*100</f>
        <v>16.820803530932395</v>
      </c>
      <c r="AD134" s="60">
        <f>Table4[[#This Row],[2021 area (km2)]]-Table4[[#This Row],[1965 area (km2)]]</f>
        <v>-99.816206599999987</v>
      </c>
      <c r="AE134" s="60">
        <f t="shared" si="41"/>
        <v>-1.7824322607142855</v>
      </c>
      <c r="AF134" s="9" t="s">
        <v>3</v>
      </c>
      <c r="AG134" s="2" t="s">
        <v>27</v>
      </c>
      <c r="AH134" s="51" t="s">
        <v>263</v>
      </c>
      <c r="AI134" s="2">
        <v>14</v>
      </c>
    </row>
    <row r="135" spans="1:35" x14ac:dyDescent="0.35">
      <c r="A135" s="2">
        <v>129</v>
      </c>
      <c r="B135" s="9" t="s">
        <v>155</v>
      </c>
      <c r="C135" s="54">
        <v>1017.109618</v>
      </c>
      <c r="D135" s="54">
        <v>154924.328125</v>
      </c>
      <c r="E135" s="55">
        <f t="shared" si="36"/>
        <v>1.5492432812500001</v>
      </c>
      <c r="F135" s="56">
        <f t="shared" ref="F135:F181" si="42">C135-H135</f>
        <v>-16.353364179989967</v>
      </c>
      <c r="G135" s="55">
        <f t="shared" si="28"/>
        <v>-1.6353364179989966</v>
      </c>
      <c r="H135" s="54">
        <v>1033.4629821799899</v>
      </c>
      <c r="I135" s="54">
        <v>159963</v>
      </c>
      <c r="J135" s="55">
        <f t="shared" si="29"/>
        <v>2.3994450000000001</v>
      </c>
      <c r="K135" s="56">
        <f t="shared" si="37"/>
        <v>-14.978787150000016</v>
      </c>
      <c r="L135" s="55">
        <f t="shared" si="30"/>
        <v>-1.069913367857144</v>
      </c>
      <c r="M135" s="54">
        <v>1048.4417693299899</v>
      </c>
      <c r="N135" s="57">
        <v>163148</v>
      </c>
      <c r="O135" s="55">
        <f t="shared" si="31"/>
        <v>4.8944400000000003</v>
      </c>
      <c r="P135" s="56">
        <f t="shared" si="32"/>
        <v>-5.0276695100101279</v>
      </c>
      <c r="Q135" s="55">
        <f t="shared" si="33"/>
        <v>-0.45706086454637523</v>
      </c>
      <c r="R135" s="55">
        <v>1053.4694388400001</v>
      </c>
      <c r="S135" s="55">
        <v>164680</v>
      </c>
      <c r="T135" s="55">
        <f t="shared" ref="T135:T146" si="43">(S135*30)/1000000</f>
        <v>4.9404000000000003</v>
      </c>
      <c r="U135" s="64">
        <f>R135-W135</f>
        <v>20.006456660010144</v>
      </c>
      <c r="V135" s="55">
        <f>U135/7</f>
        <v>2.8580652371443063</v>
      </c>
      <c r="W135" s="55">
        <v>1033.4629821799899</v>
      </c>
      <c r="X135" s="55">
        <v>161228</v>
      </c>
      <c r="Y135" s="55">
        <f t="shared" si="40"/>
        <v>1.1285959999999999</v>
      </c>
      <c r="Z135" s="63" t="s">
        <v>31</v>
      </c>
      <c r="AA135" s="63"/>
      <c r="AB135" s="63"/>
      <c r="AC135" s="59">
        <f>(W135-C135)/W135*100</f>
        <v>1.5823850938031792</v>
      </c>
      <c r="AD135" s="60">
        <f>Table4[[#This Row],[2021 area (km2)]]-Table4[[#This Row],[1979 area (km2)]]</f>
        <v>-16.353364179989967</v>
      </c>
      <c r="AE135" s="60">
        <f>AD135/42</f>
        <v>-0.38936581380928492</v>
      </c>
      <c r="AF135" s="9" t="s">
        <v>3</v>
      </c>
      <c r="AG135" s="2" t="s">
        <v>6</v>
      </c>
      <c r="AH135" s="51" t="s">
        <v>262</v>
      </c>
      <c r="AI135" s="2">
        <v>0</v>
      </c>
    </row>
    <row r="136" spans="1:35" x14ac:dyDescent="0.35">
      <c r="A136" s="2">
        <v>130</v>
      </c>
      <c r="B136" s="9" t="s">
        <v>156</v>
      </c>
      <c r="C136" s="54">
        <v>4.4752370480000003</v>
      </c>
      <c r="D136" s="54">
        <v>10230.0214844</v>
      </c>
      <c r="E136" s="55">
        <f t="shared" si="36"/>
        <v>0.102300214844</v>
      </c>
      <c r="F136" s="56">
        <f t="shared" si="42"/>
        <v>-0.32698369787999937</v>
      </c>
      <c r="G136" s="55">
        <f t="shared" ref="G136:G196" si="44">F136/10</f>
        <v>-3.2698369787999934E-2</v>
      </c>
      <c r="H136" s="54">
        <v>4.8022207458799997</v>
      </c>
      <c r="I136" s="54">
        <v>9797.9804688000004</v>
      </c>
      <c r="J136" s="55">
        <f t="shared" ref="J136:J196" si="45">(I136*15)/1000000</f>
        <v>0.14696970703200002</v>
      </c>
      <c r="K136" s="56">
        <f t="shared" si="37"/>
        <v>-5.2788536730000502E-2</v>
      </c>
      <c r="L136" s="55">
        <f t="shared" ref="L136:L182" si="46">K136/14</f>
        <v>-3.7706097664286071E-3</v>
      </c>
      <c r="M136" s="54">
        <v>4.8550092826100002</v>
      </c>
      <c r="N136" s="57">
        <v>9874.4199219000002</v>
      </c>
      <c r="O136" s="55">
        <f t="shared" ref="O136:O182" si="47">(N136*30)/1000000</f>
        <v>0.296232597657</v>
      </c>
      <c r="P136" s="56">
        <f t="shared" ref="P136:P146" si="48">M136-R136</f>
        <v>-8.3052885249999875E-2</v>
      </c>
      <c r="Q136" s="55">
        <f t="shared" ref="Q136:Q146" si="49">P136/11</f>
        <v>-7.5502622954545344E-3</v>
      </c>
      <c r="R136" s="55">
        <v>4.9380621678600001</v>
      </c>
      <c r="S136" s="55">
        <v>10049.7998047</v>
      </c>
      <c r="T136" s="55">
        <f t="shared" si="43"/>
        <v>0.30149399414099998</v>
      </c>
      <c r="U136" s="61">
        <f>R136-Z136</f>
        <v>0.10119016786000046</v>
      </c>
      <c r="V136" s="55">
        <f t="shared" ref="V136:V146" si="50">U136/21</f>
        <v>4.8185794219047836E-3</v>
      </c>
      <c r="W136" s="58"/>
      <c r="X136" s="58"/>
      <c r="Y136" s="58"/>
      <c r="Z136" s="53">
        <v>4.8368719999999996</v>
      </c>
      <c r="AA136" s="55">
        <v>10141.9003906</v>
      </c>
      <c r="AB136" s="53">
        <f t="shared" ref="AB136:AB196" si="51">(AA136*5)/1000000</f>
        <v>5.0709501953000002E-2</v>
      </c>
      <c r="AC136" s="59">
        <f t="shared" ref="AC136:AC141" si="52">(Z136-C136)/Z136*100</f>
        <v>7.476628531827993</v>
      </c>
      <c r="AD136" s="60">
        <f>Table4[[#This Row],[2021 area (km2)]]-Table4[[#This Row],[1965 area (km2)]]</f>
        <v>-0.36163495199999929</v>
      </c>
      <c r="AE136" s="60">
        <f t="shared" ref="AE136:AE166" si="53">AD136/56</f>
        <v>-6.4577669999999875E-3</v>
      </c>
      <c r="AF136" s="9" t="s">
        <v>8</v>
      </c>
      <c r="AG136" s="2" t="s">
        <v>21</v>
      </c>
      <c r="AH136" s="51" t="s">
        <v>262</v>
      </c>
      <c r="AI136" s="2">
        <v>0</v>
      </c>
    </row>
    <row r="137" spans="1:35" x14ac:dyDescent="0.35">
      <c r="A137" s="2">
        <v>131</v>
      </c>
      <c r="B137" s="9" t="s">
        <v>157</v>
      </c>
      <c r="C137" s="54">
        <v>70.813661460000006</v>
      </c>
      <c r="D137" s="54">
        <v>40530.796875</v>
      </c>
      <c r="E137" s="55">
        <f t="shared" ref="E137:E196" si="54">(D137*10)/1000000</f>
        <v>0.40530796875000002</v>
      </c>
      <c r="F137" s="56">
        <f t="shared" si="42"/>
        <v>-1.4555994561998915</v>
      </c>
      <c r="G137" s="55">
        <f t="shared" si="44"/>
        <v>-0.14555994561998914</v>
      </c>
      <c r="H137" s="54">
        <v>72.269260916199897</v>
      </c>
      <c r="I137" s="54">
        <v>41018</v>
      </c>
      <c r="J137" s="55">
        <f t="shared" si="45"/>
        <v>0.61526999999999998</v>
      </c>
      <c r="K137" s="56">
        <f t="shared" ref="K137:K146" si="55">H137-M137</f>
        <v>-1.0037640783999962</v>
      </c>
      <c r="L137" s="55">
        <f t="shared" si="46"/>
        <v>-7.1697434171428293E-2</v>
      </c>
      <c r="M137" s="54">
        <v>73.273024994599893</v>
      </c>
      <c r="N137" s="57">
        <v>41485</v>
      </c>
      <c r="O137" s="55">
        <f t="shared" si="47"/>
        <v>1.24455</v>
      </c>
      <c r="P137" s="56">
        <f t="shared" si="48"/>
        <v>-7.0674479500112852E-2</v>
      </c>
      <c r="Q137" s="55">
        <f t="shared" si="49"/>
        <v>-6.4249526818284412E-3</v>
      </c>
      <c r="R137" s="55">
        <v>73.343699474100006</v>
      </c>
      <c r="S137" s="55">
        <v>41785.1015625</v>
      </c>
      <c r="T137" s="55">
        <f t="shared" si="43"/>
        <v>1.253553046875</v>
      </c>
      <c r="U137" s="56">
        <f t="shared" ref="U137:U141" si="56">R137-Z137</f>
        <v>-2.6426875258999871</v>
      </c>
      <c r="V137" s="55">
        <f t="shared" si="50"/>
        <v>-0.12584226313809463</v>
      </c>
      <c r="W137" s="58"/>
      <c r="X137" s="58"/>
      <c r="Y137" s="58"/>
      <c r="Z137" s="53">
        <v>75.986386999999993</v>
      </c>
      <c r="AA137" s="55">
        <v>44494.8984375</v>
      </c>
      <c r="AB137" s="53">
        <f t="shared" si="51"/>
        <v>0.22247449218750001</v>
      </c>
      <c r="AC137" s="59">
        <f t="shared" si="52"/>
        <v>6.8074371531837512</v>
      </c>
      <c r="AD137" s="60">
        <f>Table4[[#This Row],[2021 area (km2)]]-Table4[[#This Row],[1965 area (km2)]]</f>
        <v>-5.1727255399999876</v>
      </c>
      <c r="AE137" s="60">
        <f t="shared" si="53"/>
        <v>-9.2370098928571204E-2</v>
      </c>
      <c r="AF137" s="9" t="s">
        <v>8</v>
      </c>
      <c r="AG137" s="2" t="s">
        <v>13</v>
      </c>
      <c r="AH137" s="51" t="s">
        <v>262</v>
      </c>
      <c r="AI137" s="2">
        <v>0</v>
      </c>
    </row>
    <row r="138" spans="1:35" x14ac:dyDescent="0.35">
      <c r="A138" s="2">
        <v>132</v>
      </c>
      <c r="B138" s="9" t="s">
        <v>158</v>
      </c>
      <c r="C138" s="54">
        <v>4.1709375389999996</v>
      </c>
      <c r="D138" s="54">
        <v>8430.9140625</v>
      </c>
      <c r="E138" s="55">
        <f t="shared" si="54"/>
        <v>8.4309140625000001E-2</v>
      </c>
      <c r="F138" s="56">
        <f t="shared" si="42"/>
        <v>-1.4758107531800002</v>
      </c>
      <c r="G138" s="55">
        <f t="shared" si="44"/>
        <v>-0.14758107531800002</v>
      </c>
      <c r="H138" s="54">
        <v>5.6467482921799999</v>
      </c>
      <c r="I138" s="54">
        <v>10022.7001953</v>
      </c>
      <c r="J138" s="55">
        <f t="shared" si="45"/>
        <v>0.15034050292950002</v>
      </c>
      <c r="K138" s="56">
        <f t="shared" si="55"/>
        <v>-3.3693770711200006</v>
      </c>
      <c r="L138" s="55">
        <f t="shared" si="46"/>
        <v>-0.24066979079428577</v>
      </c>
      <c r="M138" s="54">
        <v>9.0161253633000005</v>
      </c>
      <c r="N138" s="57">
        <v>13601.7001953</v>
      </c>
      <c r="O138" s="55">
        <f t="shared" si="47"/>
        <v>0.408051005859</v>
      </c>
      <c r="P138" s="61">
        <f t="shared" si="48"/>
        <v>0.17882164600001005</v>
      </c>
      <c r="Q138" s="55">
        <f t="shared" si="49"/>
        <v>1.6256513272728187E-2</v>
      </c>
      <c r="R138" s="55">
        <v>8.8373037172999904</v>
      </c>
      <c r="S138" s="55">
        <v>13146.7998047</v>
      </c>
      <c r="T138" s="55">
        <f t="shared" si="43"/>
        <v>0.39440399414099997</v>
      </c>
      <c r="U138" s="56">
        <f t="shared" si="56"/>
        <v>-3.1594142827000091</v>
      </c>
      <c r="V138" s="55">
        <f t="shared" si="50"/>
        <v>-0.1504482991761909</v>
      </c>
      <c r="W138" s="58"/>
      <c r="X138" s="58"/>
      <c r="Y138" s="58"/>
      <c r="Z138" s="53">
        <v>11.996718</v>
      </c>
      <c r="AA138" s="55">
        <v>15688.5</v>
      </c>
      <c r="AB138" s="53">
        <f t="shared" si="51"/>
        <v>7.8442499999999998E-2</v>
      </c>
      <c r="AC138" s="59">
        <f t="shared" si="52"/>
        <v>65.232678312518473</v>
      </c>
      <c r="AD138" s="60">
        <f>Table4[[#This Row],[2021 area (km2)]]-Table4[[#This Row],[1965 area (km2)]]</f>
        <v>-7.8257804609999999</v>
      </c>
      <c r="AE138" s="60">
        <f t="shared" si="53"/>
        <v>-0.13974607966071428</v>
      </c>
      <c r="AF138" s="9" t="s">
        <v>94</v>
      </c>
      <c r="AG138" s="2" t="s">
        <v>15</v>
      </c>
      <c r="AH138" s="51" t="s">
        <v>262</v>
      </c>
      <c r="AI138" s="2">
        <v>0</v>
      </c>
    </row>
    <row r="139" spans="1:35" x14ac:dyDescent="0.35">
      <c r="A139" s="2">
        <v>133</v>
      </c>
      <c r="B139" s="9" t="s">
        <v>159</v>
      </c>
      <c r="C139" s="54">
        <v>228.36385720000001</v>
      </c>
      <c r="D139" s="54">
        <v>73022.1484375</v>
      </c>
      <c r="E139" s="55">
        <f t="shared" si="54"/>
        <v>0.73022148437500001</v>
      </c>
      <c r="F139" s="56">
        <f t="shared" si="42"/>
        <v>-1.1882662459989888</v>
      </c>
      <c r="G139" s="55">
        <f t="shared" si="44"/>
        <v>-0.11882662459989887</v>
      </c>
      <c r="H139" s="54">
        <v>229.552123445999</v>
      </c>
      <c r="I139" s="54">
        <v>73468.5</v>
      </c>
      <c r="J139" s="55">
        <f t="shared" si="45"/>
        <v>1.1020274999999999</v>
      </c>
      <c r="K139" s="56">
        <f t="shared" si="55"/>
        <v>-0.7733260859999973</v>
      </c>
      <c r="L139" s="55">
        <f t="shared" si="46"/>
        <v>-5.523757757142838E-2</v>
      </c>
      <c r="M139" s="54">
        <v>230.325449531999</v>
      </c>
      <c r="N139" s="57">
        <v>73569.296875</v>
      </c>
      <c r="O139" s="55">
        <f t="shared" si="47"/>
        <v>2.20707890625</v>
      </c>
      <c r="P139" s="56">
        <f t="shared" si="48"/>
        <v>0</v>
      </c>
      <c r="Q139" s="55">
        <f t="shared" si="49"/>
        <v>0</v>
      </c>
      <c r="R139" s="55">
        <v>230.325449531999</v>
      </c>
      <c r="S139" s="55">
        <v>73569.296875</v>
      </c>
      <c r="T139" s="55">
        <f t="shared" si="43"/>
        <v>2.20707890625</v>
      </c>
      <c r="U139" s="56">
        <f t="shared" si="56"/>
        <v>-0.54460946800099919</v>
      </c>
      <c r="V139" s="55">
        <f t="shared" si="50"/>
        <v>-2.5933784190523772E-2</v>
      </c>
      <c r="W139" s="58"/>
      <c r="X139" s="58"/>
      <c r="Y139" s="58"/>
      <c r="Z139" s="53">
        <v>230.870059</v>
      </c>
      <c r="AA139" s="55">
        <v>73611.5</v>
      </c>
      <c r="AB139" s="53">
        <f t="shared" si="51"/>
        <v>0.36805749999999998</v>
      </c>
      <c r="AC139" s="59">
        <f t="shared" si="52"/>
        <v>1.0855464804987922</v>
      </c>
      <c r="AD139" s="60">
        <f>Table4[[#This Row],[2021 area (km2)]]-Table4[[#This Row],[1965 area (km2)]]</f>
        <v>-2.5062017999999853</v>
      </c>
      <c r="AE139" s="60">
        <f t="shared" si="53"/>
        <v>-4.475360357142831E-2</v>
      </c>
      <c r="AF139" s="9" t="s">
        <v>8</v>
      </c>
      <c r="AG139" s="2" t="s">
        <v>4</v>
      </c>
      <c r="AH139" s="51" t="s">
        <v>262</v>
      </c>
      <c r="AI139" s="2">
        <v>0</v>
      </c>
    </row>
    <row r="140" spans="1:35" x14ac:dyDescent="0.35">
      <c r="A140" s="2">
        <v>134</v>
      </c>
      <c r="B140" s="9" t="s">
        <v>160</v>
      </c>
      <c r="C140" s="54">
        <v>35.543285730000001</v>
      </c>
      <c r="D140" s="54">
        <v>36923.9882812</v>
      </c>
      <c r="E140" s="55">
        <f t="shared" si="54"/>
        <v>0.36923988281199999</v>
      </c>
      <c r="F140" s="56">
        <f t="shared" si="42"/>
        <v>-0.14975675689989743</v>
      </c>
      <c r="G140" s="55">
        <f t="shared" si="44"/>
        <v>-1.4975675689989743E-2</v>
      </c>
      <c r="H140" s="54">
        <v>35.693042486899898</v>
      </c>
      <c r="I140" s="54">
        <v>36445.5</v>
      </c>
      <c r="J140" s="55">
        <f t="shared" si="45"/>
        <v>0.54668249999999996</v>
      </c>
      <c r="K140" s="56">
        <f t="shared" si="55"/>
        <v>-2.4163632751001032</v>
      </c>
      <c r="L140" s="55">
        <f t="shared" si="46"/>
        <v>-0.17259737679286452</v>
      </c>
      <c r="M140" s="54">
        <v>38.109405762000002</v>
      </c>
      <c r="N140" s="57">
        <v>41797.1015625</v>
      </c>
      <c r="O140" s="55">
        <f t="shared" si="47"/>
        <v>1.2539130468749999</v>
      </c>
      <c r="P140" s="56">
        <f t="shared" si="48"/>
        <v>-0.14551345399989657</v>
      </c>
      <c r="Q140" s="55">
        <f t="shared" si="49"/>
        <v>-1.3228495818172415E-2</v>
      </c>
      <c r="R140" s="55">
        <v>38.254919215999898</v>
      </c>
      <c r="S140" s="55">
        <v>41868.1015625</v>
      </c>
      <c r="T140" s="55">
        <f t="shared" si="43"/>
        <v>1.2560430468749999</v>
      </c>
      <c r="U140" s="56">
        <f t="shared" si="56"/>
        <v>-0.80812078400010279</v>
      </c>
      <c r="V140" s="55">
        <f t="shared" si="50"/>
        <v>-3.8481942095242992E-2</v>
      </c>
      <c r="W140" s="58"/>
      <c r="X140" s="58"/>
      <c r="Y140" s="58"/>
      <c r="Z140" s="53">
        <v>39.063040000000001</v>
      </c>
      <c r="AA140" s="55">
        <v>40988.6015625</v>
      </c>
      <c r="AB140" s="53">
        <f t="shared" si="51"/>
        <v>0.20494300781249999</v>
      </c>
      <c r="AC140" s="59">
        <f t="shared" si="52"/>
        <v>9.0104463707893689</v>
      </c>
      <c r="AD140" s="60">
        <f>Table4[[#This Row],[2021 area (km2)]]-Table4[[#This Row],[1965 area (km2)]]</f>
        <v>-3.51975427</v>
      </c>
      <c r="AE140" s="60">
        <f t="shared" si="53"/>
        <v>-6.2852754821428575E-2</v>
      </c>
      <c r="AF140" s="9" t="s">
        <v>8</v>
      </c>
      <c r="AG140" s="2" t="s">
        <v>27</v>
      </c>
      <c r="AH140" s="51" t="s">
        <v>262</v>
      </c>
      <c r="AI140" s="2">
        <v>0</v>
      </c>
    </row>
    <row r="141" spans="1:35" x14ac:dyDescent="0.35">
      <c r="A141" s="2">
        <v>135</v>
      </c>
      <c r="B141" s="9" t="s">
        <v>161</v>
      </c>
      <c r="C141" s="54">
        <v>53.916693600000002</v>
      </c>
      <c r="D141" s="54">
        <v>43630.1445312</v>
      </c>
      <c r="E141" s="55">
        <f t="shared" si="54"/>
        <v>0.43630144531199999</v>
      </c>
      <c r="F141" s="56">
        <f t="shared" si="42"/>
        <v>-0.6442857855999975</v>
      </c>
      <c r="G141" s="55">
        <f t="shared" si="44"/>
        <v>-6.4428578559999755E-2</v>
      </c>
      <c r="H141" s="54">
        <v>54.5609793856</v>
      </c>
      <c r="I141" s="54">
        <v>44538.3984375</v>
      </c>
      <c r="J141" s="55">
        <f t="shared" si="45"/>
        <v>0.66807597656249995</v>
      </c>
      <c r="K141" s="56">
        <f t="shared" si="55"/>
        <v>-0.77166028900000327</v>
      </c>
      <c r="L141" s="55">
        <f t="shared" si="46"/>
        <v>-5.5118592071428808E-2</v>
      </c>
      <c r="M141" s="54">
        <v>55.332639674600003</v>
      </c>
      <c r="N141" s="57">
        <v>43961.6015625</v>
      </c>
      <c r="O141" s="55">
        <f t="shared" si="47"/>
        <v>1.3188480468749999</v>
      </c>
      <c r="P141" s="56">
        <f t="shared" si="48"/>
        <v>-0.24484685659999883</v>
      </c>
      <c r="Q141" s="55">
        <f t="shared" si="49"/>
        <v>-2.225880514545444E-2</v>
      </c>
      <c r="R141" s="55">
        <v>55.577486531200002</v>
      </c>
      <c r="S141" s="55">
        <v>44527.6015625</v>
      </c>
      <c r="T141" s="55">
        <f t="shared" si="43"/>
        <v>1.3358280468749999</v>
      </c>
      <c r="U141" s="56">
        <f t="shared" si="56"/>
        <v>-2.5730094687999951</v>
      </c>
      <c r="V141" s="55">
        <f t="shared" si="50"/>
        <v>-0.12252426041904739</v>
      </c>
      <c r="W141" s="58"/>
      <c r="X141" s="58"/>
      <c r="Y141" s="58"/>
      <c r="Z141" s="53">
        <v>58.150495999999997</v>
      </c>
      <c r="AA141" s="55">
        <v>48270.3984375</v>
      </c>
      <c r="AB141" s="53">
        <f t="shared" si="51"/>
        <v>0.2413519921875</v>
      </c>
      <c r="AC141" s="59">
        <f t="shared" si="52"/>
        <v>7.2807674761707881</v>
      </c>
      <c r="AD141" s="60">
        <f>Table4[[#This Row],[2021 area (km2)]]-Table4[[#This Row],[1965 area (km2)]]</f>
        <v>-4.2338023999999947</v>
      </c>
      <c r="AE141" s="60">
        <f t="shared" si="53"/>
        <v>-7.5603614285714188E-2</v>
      </c>
      <c r="AF141" s="9" t="s">
        <v>3</v>
      </c>
      <c r="AG141" s="2" t="s">
        <v>17</v>
      </c>
      <c r="AH141" s="51" t="s">
        <v>262</v>
      </c>
      <c r="AI141" s="2">
        <v>1</v>
      </c>
    </row>
    <row r="142" spans="1:35" x14ac:dyDescent="0.35">
      <c r="A142" s="2">
        <v>136</v>
      </c>
      <c r="B142" s="9" t="s">
        <v>162</v>
      </c>
      <c r="C142" s="54">
        <v>26.418532750000001</v>
      </c>
      <c r="D142" s="54">
        <v>34282.484375</v>
      </c>
      <c r="E142" s="55">
        <f t="shared" si="54"/>
        <v>0.34282484375</v>
      </c>
      <c r="F142" s="56">
        <f t="shared" si="42"/>
        <v>-3.0670803589000002</v>
      </c>
      <c r="G142" s="55">
        <f t="shared" si="44"/>
        <v>-0.30670803589000001</v>
      </c>
      <c r="H142" s="54">
        <v>29.485613108900001</v>
      </c>
      <c r="I142" s="54">
        <v>36315.1992188</v>
      </c>
      <c r="J142" s="55">
        <f t="shared" si="45"/>
        <v>0.54472798828199998</v>
      </c>
      <c r="K142" s="56">
        <f t="shared" si="55"/>
        <v>-0.90646393569999972</v>
      </c>
      <c r="L142" s="55">
        <f t="shared" si="46"/>
        <v>-6.4747423978571403E-2</v>
      </c>
      <c r="M142" s="54">
        <v>30.392077044600001</v>
      </c>
      <c r="N142" s="57">
        <v>35718</v>
      </c>
      <c r="O142" s="55">
        <f t="shared" si="47"/>
        <v>1.0715399999999999</v>
      </c>
      <c r="P142" s="56">
        <f t="shared" si="48"/>
        <v>-0.92573124429999964</v>
      </c>
      <c r="Q142" s="55">
        <f t="shared" si="49"/>
        <v>-8.4157385845454513E-2</v>
      </c>
      <c r="R142" s="55">
        <v>31.3178082889</v>
      </c>
      <c r="S142" s="55">
        <v>38769.3007812</v>
      </c>
      <c r="T142" s="55">
        <f t="shared" si="43"/>
        <v>1.163079023436</v>
      </c>
      <c r="U142" s="56">
        <v>-6.8</v>
      </c>
      <c r="V142" s="55">
        <f t="shared" si="50"/>
        <v>-0.32380952380952382</v>
      </c>
      <c r="W142" s="55" t="s">
        <v>220</v>
      </c>
      <c r="X142" s="55"/>
      <c r="Y142" s="55"/>
      <c r="Z142" s="53">
        <v>71.182049000000006</v>
      </c>
      <c r="AA142" s="55">
        <v>56566.8007812</v>
      </c>
      <c r="AB142" s="53">
        <f t="shared" si="51"/>
        <v>0.282834003906</v>
      </c>
      <c r="AC142" s="59">
        <f>(((Z142-(C142+C188))/Z142*100)/2)</f>
        <v>13.85796959146259</v>
      </c>
      <c r="AD142" s="60">
        <f>Table4[[#This Row],[2021 area (km2)]]-Table4[[#This Row],[1965 area (km2)]]</f>
        <v>-44.763516250000009</v>
      </c>
      <c r="AE142" s="60">
        <f t="shared" si="53"/>
        <v>-0.79934850446428585</v>
      </c>
      <c r="AF142" s="9" t="s">
        <v>8</v>
      </c>
      <c r="AG142" s="2" t="s">
        <v>13</v>
      </c>
      <c r="AH142" s="51" t="s">
        <v>262</v>
      </c>
      <c r="AI142" s="2">
        <v>0</v>
      </c>
    </row>
    <row r="143" spans="1:35" x14ac:dyDescent="0.35">
      <c r="A143" s="2">
        <v>137</v>
      </c>
      <c r="B143" s="9" t="s">
        <v>163</v>
      </c>
      <c r="C143" s="54">
        <v>828.49019120000003</v>
      </c>
      <c r="D143" s="54">
        <v>127688.9296875</v>
      </c>
      <c r="E143" s="55">
        <f t="shared" si="54"/>
        <v>1.2768892968750001</v>
      </c>
      <c r="F143" s="56">
        <f t="shared" si="42"/>
        <v>-1.5397715550000157</v>
      </c>
      <c r="G143" s="55">
        <f t="shared" si="44"/>
        <v>-0.15397715550000157</v>
      </c>
      <c r="H143" s="54">
        <v>830.02996275500004</v>
      </c>
      <c r="I143" s="54">
        <v>127437</v>
      </c>
      <c r="J143" s="55">
        <f t="shared" si="45"/>
        <v>1.9115549999999999</v>
      </c>
      <c r="K143" s="64">
        <f t="shared" si="55"/>
        <v>2.7517454530000123</v>
      </c>
      <c r="L143" s="55">
        <f t="shared" si="46"/>
        <v>0.19655324664285803</v>
      </c>
      <c r="M143" s="54">
        <v>827.27821730200003</v>
      </c>
      <c r="N143" s="57">
        <v>128579</v>
      </c>
      <c r="O143" s="55">
        <f t="shared" si="47"/>
        <v>3.85737</v>
      </c>
      <c r="P143" s="56">
        <f t="shared" si="48"/>
        <v>-6.6145176469989337</v>
      </c>
      <c r="Q143" s="55">
        <f t="shared" si="49"/>
        <v>-0.60131978609081216</v>
      </c>
      <c r="R143" s="55">
        <v>833.89273494899896</v>
      </c>
      <c r="S143" s="55">
        <v>129893</v>
      </c>
      <c r="T143" s="55">
        <f t="shared" si="43"/>
        <v>3.8967900000000002</v>
      </c>
      <c r="U143" s="61">
        <f>R143-W143</f>
        <v>3.8627721939989215</v>
      </c>
      <c r="V143" s="55">
        <f>U143/7</f>
        <v>0.5518245991427031</v>
      </c>
      <c r="W143" s="55">
        <v>830.02996275500004</v>
      </c>
      <c r="X143" s="55">
        <v>129572</v>
      </c>
      <c r="Y143" s="55">
        <f t="shared" si="40"/>
        <v>0.90700400000000003</v>
      </c>
      <c r="Z143" s="63" t="s">
        <v>31</v>
      </c>
      <c r="AA143" s="63"/>
      <c r="AB143" s="63"/>
      <c r="AC143" s="59">
        <f>(W143-C143)/W143*100</f>
        <v>0.18550794839854595</v>
      </c>
      <c r="AD143" s="60">
        <f>Table4[[#This Row],[2021 area (km2)]]-Table4[[#This Row],[1979 area (km2)]]</f>
        <v>-1.5397715550000157</v>
      </c>
      <c r="AE143" s="60">
        <f>AD143/42</f>
        <v>-3.6661227500000372E-2</v>
      </c>
      <c r="AF143" s="9" t="s">
        <v>3</v>
      </c>
      <c r="AG143" s="2" t="s">
        <v>6</v>
      </c>
      <c r="AH143" s="51" t="s">
        <v>263</v>
      </c>
      <c r="AI143" s="2">
        <v>11</v>
      </c>
    </row>
    <row r="144" spans="1:35" x14ac:dyDescent="0.35">
      <c r="A144" s="2">
        <v>138</v>
      </c>
      <c r="B144" s="9" t="s">
        <v>164</v>
      </c>
      <c r="C144" s="54">
        <v>56.861638640000002</v>
      </c>
      <c r="D144" s="54">
        <v>65281.2382812</v>
      </c>
      <c r="E144" s="55">
        <f t="shared" si="54"/>
        <v>0.65281238281200005</v>
      </c>
      <c r="F144" s="56">
        <f t="shared" si="42"/>
        <v>-0.16774984379989633</v>
      </c>
      <c r="G144" s="55">
        <f t="shared" si="44"/>
        <v>-1.6774984379989633E-2</v>
      </c>
      <c r="H144" s="54">
        <v>57.029388483799899</v>
      </c>
      <c r="I144" s="54">
        <v>65810.296875</v>
      </c>
      <c r="J144" s="55">
        <f t="shared" si="45"/>
        <v>0.98715445312500005</v>
      </c>
      <c r="K144" s="56">
        <f t="shared" si="55"/>
        <v>-0.83353584210010467</v>
      </c>
      <c r="L144" s="55">
        <f t="shared" si="46"/>
        <v>-5.9538274435721759E-2</v>
      </c>
      <c r="M144" s="54">
        <v>57.862924325900003</v>
      </c>
      <c r="N144" s="57">
        <v>67149.1015625</v>
      </c>
      <c r="O144" s="55">
        <f t="shared" si="47"/>
        <v>2.0144730468750001</v>
      </c>
      <c r="P144" s="56">
        <f t="shared" si="48"/>
        <v>-0.3306451545999991</v>
      </c>
      <c r="Q144" s="55">
        <f t="shared" si="49"/>
        <v>-3.0058650418181735E-2</v>
      </c>
      <c r="R144" s="55">
        <v>58.193569480500003</v>
      </c>
      <c r="S144" s="55">
        <v>67325.703125</v>
      </c>
      <c r="T144" s="55">
        <f t="shared" si="43"/>
        <v>2.0197710937500002</v>
      </c>
      <c r="U144" s="56">
        <f>R144-Z144</f>
        <v>-2.5086675194999941</v>
      </c>
      <c r="V144" s="55">
        <f t="shared" si="50"/>
        <v>-0.1194603580714283</v>
      </c>
      <c r="W144" s="58"/>
      <c r="X144" s="58"/>
      <c r="Y144" s="58"/>
      <c r="Z144" s="53">
        <v>60.702236999999997</v>
      </c>
      <c r="AA144" s="55">
        <v>66525.6015625</v>
      </c>
      <c r="AB144" s="53">
        <f t="shared" si="51"/>
        <v>0.33262800781250002</v>
      </c>
      <c r="AC144" s="59">
        <f>(Z144-C144)/Z144*100</f>
        <v>6.3269469953800783</v>
      </c>
      <c r="AD144" s="60">
        <f>Table4[[#This Row],[2021 area (km2)]]-Table4[[#This Row],[1965 area (km2)]]</f>
        <v>-3.8405983599999942</v>
      </c>
      <c r="AE144" s="60">
        <f t="shared" si="53"/>
        <v>-6.8582113571428474E-2</v>
      </c>
      <c r="AF144" s="9" t="s">
        <v>8</v>
      </c>
      <c r="AG144" s="2" t="s">
        <v>27</v>
      </c>
      <c r="AH144" s="51" t="s">
        <v>263</v>
      </c>
      <c r="AI144" s="2">
        <v>12</v>
      </c>
    </row>
    <row r="145" spans="1:35" x14ac:dyDescent="0.35">
      <c r="A145" s="2">
        <v>139</v>
      </c>
      <c r="B145" s="9" t="s">
        <v>165</v>
      </c>
      <c r="C145" s="54">
        <v>168.07695330000001</v>
      </c>
      <c r="D145" s="54">
        <v>58506.7382812</v>
      </c>
      <c r="E145" s="55">
        <f t="shared" si="54"/>
        <v>0.58506738281199999</v>
      </c>
      <c r="F145" s="56">
        <f t="shared" si="42"/>
        <v>-1.4866023209999923</v>
      </c>
      <c r="G145" s="55">
        <f t="shared" si="44"/>
        <v>-0.14866023209999923</v>
      </c>
      <c r="H145" s="54">
        <v>169.56355562100001</v>
      </c>
      <c r="I145" s="54">
        <v>60080.8984375</v>
      </c>
      <c r="J145" s="55">
        <f t="shared" si="45"/>
        <v>0.90121347656249995</v>
      </c>
      <c r="K145" s="56">
        <f t="shared" si="55"/>
        <v>-3.6587599599999976</v>
      </c>
      <c r="L145" s="55">
        <f t="shared" si="46"/>
        <v>-0.26133999714285699</v>
      </c>
      <c r="M145" s="54">
        <v>173.222315581</v>
      </c>
      <c r="N145" s="57">
        <v>62028.1992188</v>
      </c>
      <c r="O145" s="55">
        <f t="shared" si="47"/>
        <v>1.860845976564</v>
      </c>
      <c r="P145" s="64">
        <f t="shared" si="48"/>
        <v>2.5161154250010043</v>
      </c>
      <c r="Q145" s="55">
        <f t="shared" si="49"/>
        <v>0.22873776590918221</v>
      </c>
      <c r="R145" s="55">
        <v>170.706200155999</v>
      </c>
      <c r="S145" s="55">
        <v>60433.6015625</v>
      </c>
      <c r="T145" s="55">
        <f t="shared" si="43"/>
        <v>1.8130080468750001</v>
      </c>
      <c r="U145" s="56">
        <f>R145-Z145</f>
        <v>-1.1900928440010148</v>
      </c>
      <c r="V145" s="55">
        <f t="shared" si="50"/>
        <v>-5.6671087809572133E-2</v>
      </c>
      <c r="W145" s="55">
        <v>169.56355562100001</v>
      </c>
      <c r="X145" s="55">
        <v>64988.1015625</v>
      </c>
      <c r="Y145" s="55">
        <f t="shared" si="40"/>
        <v>0.45491671093750002</v>
      </c>
      <c r="Z145" s="53">
        <v>171.89629300000001</v>
      </c>
      <c r="AA145" s="55">
        <v>59547.8984375</v>
      </c>
      <c r="AB145" s="53">
        <f t="shared" si="51"/>
        <v>0.29773949218750001</v>
      </c>
      <c r="AC145" s="59">
        <f>(Z145-C145)/Z145*100</f>
        <v>2.2218860182168094</v>
      </c>
      <c r="AD145" s="60">
        <f>Table4[[#This Row],[2021 area (km2)]]-Table4[[#This Row],[1965 area (km2)]]</f>
        <v>-3.8193397000000004</v>
      </c>
      <c r="AE145" s="60">
        <f t="shared" si="53"/>
        <v>-6.8202494642857145E-2</v>
      </c>
      <c r="AF145" s="9" t="s">
        <v>3</v>
      </c>
      <c r="AG145" s="2" t="s">
        <v>4</v>
      </c>
      <c r="AH145" s="51" t="s">
        <v>264</v>
      </c>
      <c r="AI145" s="2">
        <v>8</v>
      </c>
    </row>
    <row r="146" spans="1:35" x14ac:dyDescent="0.35">
      <c r="A146" s="2">
        <v>140</v>
      </c>
      <c r="B146" s="9" t="s">
        <v>166</v>
      </c>
      <c r="C146" s="54">
        <v>16.616895710000001</v>
      </c>
      <c r="D146" s="54">
        <v>22916.5019531</v>
      </c>
      <c r="E146" s="55">
        <f t="shared" si="54"/>
        <v>0.22916501953099999</v>
      </c>
      <c r="F146" s="56">
        <f t="shared" si="42"/>
        <v>-0.5718677817999982</v>
      </c>
      <c r="G146" s="55">
        <f t="shared" si="44"/>
        <v>-5.7186778179999821E-2</v>
      </c>
      <c r="H146" s="54">
        <v>17.1887634918</v>
      </c>
      <c r="I146" s="54">
        <v>22998.0996094</v>
      </c>
      <c r="J146" s="55">
        <f t="shared" si="45"/>
        <v>0.34497149414099998</v>
      </c>
      <c r="K146" s="56">
        <f t="shared" si="55"/>
        <v>-0.80533505989989962</v>
      </c>
      <c r="L146" s="55">
        <f t="shared" si="46"/>
        <v>-5.7523932849992833E-2</v>
      </c>
      <c r="M146" s="54">
        <v>17.994098551699899</v>
      </c>
      <c r="N146" s="57">
        <v>23390.6992188</v>
      </c>
      <c r="O146" s="55">
        <f t="shared" si="47"/>
        <v>0.70172097656400001</v>
      </c>
      <c r="P146" s="56">
        <f t="shared" si="48"/>
        <v>-1.5525304300101794E-2</v>
      </c>
      <c r="Q146" s="55">
        <f t="shared" si="49"/>
        <v>-1.4113913000092541E-3</v>
      </c>
      <c r="R146" s="55">
        <v>18.009623856000001</v>
      </c>
      <c r="S146" s="55">
        <v>23703.0996094</v>
      </c>
      <c r="T146" s="55">
        <f t="shared" si="43"/>
        <v>0.71109298828199996</v>
      </c>
      <c r="U146" s="56">
        <f>R146-Z146</f>
        <v>-3.223302143999998</v>
      </c>
      <c r="V146" s="55">
        <f t="shared" si="50"/>
        <v>-0.15349057828571419</v>
      </c>
      <c r="W146" s="58"/>
      <c r="X146" s="58"/>
      <c r="Y146" s="58"/>
      <c r="Z146" s="53">
        <v>21.232925999999999</v>
      </c>
      <c r="AA146" s="55">
        <v>23098.1992188</v>
      </c>
      <c r="AB146" s="53">
        <f t="shared" si="51"/>
        <v>0.115490996094</v>
      </c>
      <c r="AC146" s="59">
        <f>(Z146-C146)/Z146*100</f>
        <v>21.739963159104864</v>
      </c>
      <c r="AD146" s="60">
        <f>Table4[[#This Row],[2021 area (km2)]]-Table4[[#This Row],[1965 area (km2)]]</f>
        <v>-4.6160302899999976</v>
      </c>
      <c r="AE146" s="60">
        <f t="shared" si="53"/>
        <v>-8.2429112321428535E-2</v>
      </c>
      <c r="AF146" s="9" t="s">
        <v>8</v>
      </c>
      <c r="AG146" s="2" t="s">
        <v>13</v>
      </c>
      <c r="AH146" s="51" t="s">
        <v>262</v>
      </c>
      <c r="AI146" s="2">
        <v>0</v>
      </c>
    </row>
    <row r="147" spans="1:35" x14ac:dyDescent="0.35">
      <c r="A147" s="2">
        <v>141</v>
      </c>
      <c r="B147" s="9" t="s">
        <v>167</v>
      </c>
      <c r="C147" s="54">
        <v>1.8381132149999999</v>
      </c>
      <c r="D147" s="54">
        <v>6619.1064452999999</v>
      </c>
      <c r="E147" s="55">
        <f t="shared" si="54"/>
        <v>6.6191064452999993E-2</v>
      </c>
      <c r="F147" s="56">
        <f t="shared" si="42"/>
        <v>-1.7339800279399999</v>
      </c>
      <c r="G147" s="55">
        <f t="shared" si="44"/>
        <v>-0.173398002794</v>
      </c>
      <c r="H147" s="54">
        <v>3.5720932429399999</v>
      </c>
      <c r="I147" s="54">
        <v>8504.0800780999998</v>
      </c>
      <c r="J147" s="55">
        <f t="shared" si="45"/>
        <v>0.12756120117149999</v>
      </c>
      <c r="K147" s="58"/>
      <c r="L147" s="58"/>
      <c r="M147" s="58"/>
      <c r="N147" s="65"/>
      <c r="O147" s="58"/>
      <c r="P147" s="58"/>
      <c r="Q147" s="58"/>
      <c r="R147" s="58"/>
      <c r="S147" s="58"/>
      <c r="T147" s="58"/>
      <c r="U147" s="58"/>
      <c r="V147" s="58"/>
      <c r="W147" s="58" t="s">
        <v>153</v>
      </c>
      <c r="X147" s="58"/>
      <c r="Y147" s="58"/>
      <c r="Z147" s="58"/>
      <c r="AA147" s="58"/>
      <c r="AB147" s="58"/>
      <c r="AC147" s="65"/>
      <c r="AD147" s="65"/>
      <c r="AE147" s="65"/>
      <c r="AF147" s="9" t="s">
        <v>8</v>
      </c>
      <c r="AG147" s="2" t="s">
        <v>70</v>
      </c>
      <c r="AH147" s="51" t="s">
        <v>262</v>
      </c>
      <c r="AI147" s="2">
        <v>0</v>
      </c>
    </row>
    <row r="148" spans="1:35" x14ac:dyDescent="0.35">
      <c r="A148" s="2">
        <v>142</v>
      </c>
      <c r="B148" s="9" t="s">
        <v>168</v>
      </c>
      <c r="C148" s="54">
        <v>1.3785575050000001</v>
      </c>
      <c r="D148" s="54">
        <v>4605.4521483999997</v>
      </c>
      <c r="E148" s="55">
        <f t="shared" si="54"/>
        <v>4.6054521483999994E-2</v>
      </c>
      <c r="F148" s="56">
        <f t="shared" si="42"/>
        <v>-3.3299004519999897E-2</v>
      </c>
      <c r="G148" s="55">
        <f t="shared" si="44"/>
        <v>-3.3299004519999897E-3</v>
      </c>
      <c r="H148" s="54">
        <v>1.41185650952</v>
      </c>
      <c r="I148" s="54">
        <v>4644.0297852000003</v>
      </c>
      <c r="J148" s="55">
        <f t="shared" si="45"/>
        <v>6.9660446778000013E-2</v>
      </c>
      <c r="K148" s="56">
        <f t="shared" ref="K148:K181" si="57">H148-M148</f>
        <v>-9.4351683399999997E-2</v>
      </c>
      <c r="L148" s="55">
        <f t="shared" si="46"/>
        <v>-6.7394059571428567E-3</v>
      </c>
      <c r="M148" s="54">
        <v>1.50620819292</v>
      </c>
      <c r="N148" s="57">
        <v>5093.8598633000001</v>
      </c>
      <c r="O148" s="55">
        <f t="shared" si="47"/>
        <v>0.15281579589900002</v>
      </c>
      <c r="P148" s="61">
        <f>M148-R148</f>
        <v>2.0349747480000069E-2</v>
      </c>
      <c r="Q148" s="55">
        <f>P148/11</f>
        <v>1.84997704363637E-3</v>
      </c>
      <c r="R148" s="55">
        <v>1.4858584454399999</v>
      </c>
      <c r="S148" s="55">
        <v>5155.2700194999998</v>
      </c>
      <c r="T148" s="55">
        <f t="shared" ref="T148:T182" si="58">(S148*30)/1000000</f>
        <v>0.15465810058500001</v>
      </c>
      <c r="U148" s="61">
        <f>R148-Z148</f>
        <v>0.20509844544</v>
      </c>
      <c r="V148" s="55">
        <f>U148/21</f>
        <v>9.7665926400000002E-3</v>
      </c>
      <c r="W148" s="58"/>
      <c r="X148" s="58"/>
      <c r="Y148" s="58"/>
      <c r="Z148" s="53">
        <v>1.2807599999999999</v>
      </c>
      <c r="AA148" s="55">
        <v>4344.4599608999997</v>
      </c>
      <c r="AB148" s="53">
        <f t="shared" si="51"/>
        <v>2.1722299804499998E-2</v>
      </c>
      <c r="AC148" s="62">
        <f>(Z148-C148)/Z148*100</f>
        <v>-7.6358962647178386</v>
      </c>
      <c r="AD148" s="60">
        <f>Table4[[#This Row],[2021 area (km2)]]-Table4[[#This Row],[1965 area (km2)]]</f>
        <v>9.7797505000000173E-2</v>
      </c>
      <c r="AE148" s="60">
        <f t="shared" si="53"/>
        <v>1.746384017857146E-3</v>
      </c>
      <c r="AF148" s="9" t="s">
        <v>8</v>
      </c>
      <c r="AG148" s="2" t="s">
        <v>4</v>
      </c>
      <c r="AH148" s="51" t="s">
        <v>262</v>
      </c>
      <c r="AI148" s="2">
        <v>0</v>
      </c>
    </row>
    <row r="149" spans="1:35" x14ac:dyDescent="0.35">
      <c r="A149" s="2">
        <v>143</v>
      </c>
      <c r="B149" s="9" t="s">
        <v>169</v>
      </c>
      <c r="C149" s="54">
        <v>468.82317849999998</v>
      </c>
      <c r="D149" s="54">
        <v>114136.8515625</v>
      </c>
      <c r="E149" s="55">
        <f t="shared" si="54"/>
        <v>1.141368515625</v>
      </c>
      <c r="F149" s="56">
        <f t="shared" si="42"/>
        <v>-5.0406590059990322</v>
      </c>
      <c r="G149" s="55">
        <f t="shared" si="44"/>
        <v>-0.50406590059990319</v>
      </c>
      <c r="H149" s="54">
        <v>473.86383750599902</v>
      </c>
      <c r="I149" s="54">
        <v>123641</v>
      </c>
      <c r="J149" s="55">
        <f t="shared" si="45"/>
        <v>1.8546149999999999</v>
      </c>
      <c r="K149" s="61">
        <f t="shared" si="57"/>
        <v>2.1209228579990054</v>
      </c>
      <c r="L149" s="55">
        <f t="shared" si="46"/>
        <v>0.15149448985707181</v>
      </c>
      <c r="M149" s="54">
        <v>471.74291464800001</v>
      </c>
      <c r="N149" s="57">
        <v>112588</v>
      </c>
      <c r="O149" s="55">
        <f t="shared" si="47"/>
        <v>3.37764</v>
      </c>
      <c r="P149" s="56">
        <f t="shared" ref="P149:P182" si="59">M149-R149</f>
        <v>-0.11390118899896606</v>
      </c>
      <c r="Q149" s="55">
        <f t="shared" ref="Q149:Q182" si="60">P149/11</f>
        <v>-1.0354653545360552E-2</v>
      </c>
      <c r="R149" s="55">
        <v>471.85681583699898</v>
      </c>
      <c r="S149" s="55">
        <v>112342</v>
      </c>
      <c r="T149" s="55">
        <f t="shared" si="58"/>
        <v>3.37026</v>
      </c>
      <c r="U149" s="56">
        <f>R149-W149</f>
        <v>-2.0070216690000393</v>
      </c>
      <c r="V149" s="55">
        <f>U149/7</f>
        <v>-0.28671738128571989</v>
      </c>
      <c r="W149" s="55">
        <v>473.86383750599902</v>
      </c>
      <c r="X149" s="55">
        <v>121661</v>
      </c>
      <c r="Y149" s="55">
        <f t="shared" si="40"/>
        <v>0.85162700000000002</v>
      </c>
      <c r="Z149" s="63" t="s">
        <v>31</v>
      </c>
      <c r="AA149" s="63"/>
      <c r="AB149" s="63"/>
      <c r="AC149" s="59">
        <f>(W149-C149)/W149*100</f>
        <v>1.0637357415853068</v>
      </c>
      <c r="AD149" s="60">
        <f>Table4[[#This Row],[2021 area (km2)]]-Table4[[#This Row],[1979 area (km2)]]</f>
        <v>-5.0406590059990322</v>
      </c>
      <c r="AE149" s="60">
        <f>AD149/42</f>
        <v>-0.12001569061902458</v>
      </c>
      <c r="AF149" s="9" t="s">
        <v>3</v>
      </c>
      <c r="AG149" s="2" t="s">
        <v>6</v>
      </c>
      <c r="AH149" s="51" t="s">
        <v>264</v>
      </c>
      <c r="AI149" s="2">
        <v>8</v>
      </c>
    </row>
    <row r="150" spans="1:35" x14ac:dyDescent="0.35">
      <c r="A150" s="2">
        <v>144</v>
      </c>
      <c r="B150" s="9" t="s">
        <v>170</v>
      </c>
      <c r="C150" s="54">
        <v>103.0718272</v>
      </c>
      <c r="D150" s="54">
        <v>92035.3828125</v>
      </c>
      <c r="E150" s="55">
        <f t="shared" si="54"/>
        <v>0.920353828125</v>
      </c>
      <c r="F150" s="56">
        <f t="shared" si="42"/>
        <v>-6.2163106919989985</v>
      </c>
      <c r="G150" s="55">
        <f t="shared" si="44"/>
        <v>-0.62163106919989985</v>
      </c>
      <c r="H150" s="54">
        <v>109.288137891999</v>
      </c>
      <c r="I150" s="54">
        <v>91678.203125</v>
      </c>
      <c r="J150" s="55">
        <f t="shared" si="45"/>
        <v>1.3751730468750001</v>
      </c>
      <c r="K150" s="56">
        <f t="shared" si="57"/>
        <v>-6.7059205490010072</v>
      </c>
      <c r="L150" s="55">
        <f t="shared" si="46"/>
        <v>-0.47899432492864336</v>
      </c>
      <c r="M150" s="54">
        <v>115.99405844100001</v>
      </c>
      <c r="N150" s="57">
        <v>92807.6015625</v>
      </c>
      <c r="O150" s="55">
        <f t="shared" si="47"/>
        <v>2.784228046875</v>
      </c>
      <c r="P150" s="56">
        <f t="shared" si="59"/>
        <v>-0.72614486299899283</v>
      </c>
      <c r="Q150" s="55">
        <f t="shared" si="60"/>
        <v>-6.6013169363544802E-2</v>
      </c>
      <c r="R150" s="55">
        <v>116.720203303999</v>
      </c>
      <c r="S150" s="55">
        <v>92625</v>
      </c>
      <c r="T150" s="55">
        <f t="shared" si="58"/>
        <v>2.7787500000000001</v>
      </c>
      <c r="U150" s="56">
        <f>R150-Z150</f>
        <v>-13.009972696001</v>
      </c>
      <c r="V150" s="55">
        <f t="shared" ref="V150:V182" si="61">U150/21</f>
        <v>-0.61952250933338093</v>
      </c>
      <c r="W150" s="58"/>
      <c r="X150" s="58"/>
      <c r="Y150" s="58"/>
      <c r="Z150" s="53">
        <v>129.730176</v>
      </c>
      <c r="AA150" s="55">
        <v>95614.1015625</v>
      </c>
      <c r="AB150" s="53">
        <f t="shared" si="51"/>
        <v>0.47807050781249999</v>
      </c>
      <c r="AC150" s="59">
        <f t="shared" ref="AC150:AC159" si="62">(Z150-C150)/Z150*100</f>
        <v>20.549073177854936</v>
      </c>
      <c r="AD150" s="60">
        <f>Table4[[#This Row],[2021 area (km2)]]-Table4[[#This Row],[1965 area (km2)]]</f>
        <v>-26.658348799999999</v>
      </c>
      <c r="AE150" s="60">
        <f t="shared" si="53"/>
        <v>-0.47604194285714285</v>
      </c>
      <c r="AF150" s="9" t="s">
        <v>8</v>
      </c>
      <c r="AG150" s="2" t="s">
        <v>39</v>
      </c>
      <c r="AH150" s="51" t="s">
        <v>262</v>
      </c>
      <c r="AI150" s="2">
        <v>0</v>
      </c>
    </row>
    <row r="151" spans="1:35" x14ac:dyDescent="0.35">
      <c r="A151" s="2">
        <v>145</v>
      </c>
      <c r="B151" s="9" t="s">
        <v>171</v>
      </c>
      <c r="C151" s="54">
        <v>12.148562780000001</v>
      </c>
      <c r="D151" s="54">
        <v>19877.6542969</v>
      </c>
      <c r="E151" s="55">
        <f t="shared" si="54"/>
        <v>0.19877654296899999</v>
      </c>
      <c r="F151" s="56">
        <f t="shared" si="42"/>
        <v>-0.58735035199999963</v>
      </c>
      <c r="G151" s="55">
        <f t="shared" si="44"/>
        <v>-5.8735035199999966E-2</v>
      </c>
      <c r="H151" s="54">
        <v>12.735913132</v>
      </c>
      <c r="I151" s="54">
        <v>19910</v>
      </c>
      <c r="J151" s="55">
        <f t="shared" si="45"/>
        <v>0.29865000000000003</v>
      </c>
      <c r="K151" s="56">
        <f t="shared" si="57"/>
        <v>-0.14868203940000058</v>
      </c>
      <c r="L151" s="55">
        <f t="shared" si="46"/>
        <v>-1.0620145671428613E-2</v>
      </c>
      <c r="M151" s="54">
        <v>12.884595171400001</v>
      </c>
      <c r="N151" s="57">
        <v>20118.1992188</v>
      </c>
      <c r="O151" s="55">
        <f t="shared" si="47"/>
        <v>0.603545976564</v>
      </c>
      <c r="P151" s="56">
        <f t="shared" si="59"/>
        <v>-0.11160100279999874</v>
      </c>
      <c r="Q151" s="55">
        <f t="shared" si="60"/>
        <v>-1.0145545709090794E-2</v>
      </c>
      <c r="R151" s="55">
        <v>12.9961961742</v>
      </c>
      <c r="S151" s="55">
        <v>20078.5996094</v>
      </c>
      <c r="T151" s="55">
        <f t="shared" si="58"/>
        <v>0.60235798828199993</v>
      </c>
      <c r="U151" s="56">
        <f t="shared" ref="U151:U159" si="63">R151-Z151</f>
        <v>-0.49779682580000006</v>
      </c>
      <c r="V151" s="55">
        <f t="shared" si="61"/>
        <v>-2.3704610752380957E-2</v>
      </c>
      <c r="W151" s="58"/>
      <c r="X151" s="58"/>
      <c r="Y151" s="58"/>
      <c r="Z151" s="53">
        <v>13.493993</v>
      </c>
      <c r="AA151" s="55">
        <v>20231</v>
      </c>
      <c r="AB151" s="53">
        <f t="shared" si="51"/>
        <v>0.10115499999999999</v>
      </c>
      <c r="AC151" s="59">
        <f t="shared" si="62"/>
        <v>9.9705863194089339</v>
      </c>
      <c r="AD151" s="60">
        <f>Table4[[#This Row],[2021 area (km2)]]-Table4[[#This Row],[1965 area (km2)]]</f>
        <v>-1.345430219999999</v>
      </c>
      <c r="AE151" s="60">
        <f t="shared" si="53"/>
        <v>-2.4025539642857124E-2</v>
      </c>
      <c r="AF151" s="9" t="s">
        <v>8</v>
      </c>
      <c r="AG151" s="2" t="s">
        <v>13</v>
      </c>
      <c r="AH151" s="51" t="s">
        <v>262</v>
      </c>
      <c r="AI151" s="2">
        <v>0</v>
      </c>
    </row>
    <row r="152" spans="1:35" x14ac:dyDescent="0.35">
      <c r="A152" s="2">
        <v>146</v>
      </c>
      <c r="B152" s="9" t="s">
        <v>172</v>
      </c>
      <c r="C152" s="54">
        <v>8.2916306179999992</v>
      </c>
      <c r="D152" s="54">
        <v>14583.1904297</v>
      </c>
      <c r="E152" s="55">
        <f t="shared" si="54"/>
        <v>0.14583190429699999</v>
      </c>
      <c r="F152" s="56">
        <f t="shared" si="42"/>
        <v>-1.0069333879500011</v>
      </c>
      <c r="G152" s="55">
        <f t="shared" si="44"/>
        <v>-0.10069333879500011</v>
      </c>
      <c r="H152" s="54">
        <v>9.2985640059500003</v>
      </c>
      <c r="I152" s="54">
        <v>15387</v>
      </c>
      <c r="J152" s="55">
        <f t="shared" si="45"/>
        <v>0.23080500000000001</v>
      </c>
      <c r="K152" s="56">
        <f t="shared" si="57"/>
        <v>-0.32060954858999935</v>
      </c>
      <c r="L152" s="55">
        <f t="shared" si="46"/>
        <v>-2.2900682042142812E-2</v>
      </c>
      <c r="M152" s="54">
        <v>9.6191735545399997</v>
      </c>
      <c r="N152" s="57">
        <v>17648.6992188</v>
      </c>
      <c r="O152" s="55">
        <f t="shared" si="47"/>
        <v>0.52946097656400004</v>
      </c>
      <c r="P152" s="56">
        <f t="shared" si="59"/>
        <v>-0.20958998116999084</v>
      </c>
      <c r="Q152" s="55">
        <f t="shared" si="60"/>
        <v>-1.905363465181735E-2</v>
      </c>
      <c r="R152" s="55">
        <v>9.8287635357099905</v>
      </c>
      <c r="S152" s="55">
        <v>17710.8007812</v>
      </c>
      <c r="T152" s="55">
        <f t="shared" si="58"/>
        <v>0.53132402343599994</v>
      </c>
      <c r="U152" s="56">
        <f t="shared" si="63"/>
        <v>-1.6002354642900087</v>
      </c>
      <c r="V152" s="55">
        <f t="shared" si="61"/>
        <v>-7.6201688775714704E-2</v>
      </c>
      <c r="W152" s="58"/>
      <c r="X152" s="58"/>
      <c r="Y152" s="58"/>
      <c r="Z152" s="53">
        <v>11.428998999999999</v>
      </c>
      <c r="AA152" s="55">
        <v>19465.5996094</v>
      </c>
      <c r="AB152" s="53">
        <f t="shared" si="51"/>
        <v>9.7327998047E-2</v>
      </c>
      <c r="AC152" s="59">
        <f t="shared" si="62"/>
        <v>27.450946333970283</v>
      </c>
      <c r="AD152" s="60">
        <f>Table4[[#This Row],[2021 area (km2)]]-Table4[[#This Row],[1965 area (km2)]]</f>
        <v>-3.137368382</v>
      </c>
      <c r="AE152" s="60">
        <f t="shared" si="53"/>
        <v>-5.602443539285714E-2</v>
      </c>
      <c r="AF152" s="9" t="s">
        <v>8</v>
      </c>
      <c r="AG152" s="2" t="s">
        <v>9</v>
      </c>
      <c r="AH152" s="51" t="s">
        <v>262</v>
      </c>
      <c r="AI152" s="2">
        <v>0</v>
      </c>
    </row>
    <row r="153" spans="1:35" x14ac:dyDescent="0.35">
      <c r="A153" s="2">
        <v>147</v>
      </c>
      <c r="B153" s="9" t="s">
        <v>173</v>
      </c>
      <c r="C153" s="54">
        <v>116.09541299999999</v>
      </c>
      <c r="D153" s="54">
        <v>48331.9414062</v>
      </c>
      <c r="E153" s="55">
        <f t="shared" si="54"/>
        <v>0.48331941406200002</v>
      </c>
      <c r="F153" s="56">
        <f t="shared" si="42"/>
        <v>-3.8284569790000091</v>
      </c>
      <c r="G153" s="55">
        <f t="shared" si="44"/>
        <v>-0.38284569790000089</v>
      </c>
      <c r="H153" s="54">
        <v>119.923869979</v>
      </c>
      <c r="I153" s="54">
        <v>50827.3007812</v>
      </c>
      <c r="J153" s="55">
        <f t="shared" si="45"/>
        <v>0.76240951171800009</v>
      </c>
      <c r="K153" s="56">
        <f t="shared" si="57"/>
        <v>-10.148021224000004</v>
      </c>
      <c r="L153" s="55">
        <f t="shared" si="46"/>
        <v>-0.72485865885714318</v>
      </c>
      <c r="M153" s="54">
        <v>130.07189120300001</v>
      </c>
      <c r="N153" s="57">
        <v>53946</v>
      </c>
      <c r="O153" s="55">
        <f t="shared" si="47"/>
        <v>1.6183799999999999</v>
      </c>
      <c r="P153" s="56">
        <f t="shared" si="59"/>
        <v>-5.11625482899899</v>
      </c>
      <c r="Q153" s="55">
        <f t="shared" si="60"/>
        <v>-0.46511407536354454</v>
      </c>
      <c r="R153" s="55">
        <v>135.188146031999</v>
      </c>
      <c r="S153" s="55">
        <v>55486.1992188</v>
      </c>
      <c r="T153" s="55">
        <f t="shared" si="58"/>
        <v>1.6645859765639999</v>
      </c>
      <c r="U153" s="56">
        <f t="shared" si="63"/>
        <v>-12.415784968000992</v>
      </c>
      <c r="V153" s="55">
        <f t="shared" si="61"/>
        <v>-0.59122785561909486</v>
      </c>
      <c r="W153" s="55">
        <v>140.27790950100001</v>
      </c>
      <c r="X153" s="55">
        <v>49989.8984375</v>
      </c>
      <c r="Y153" s="55">
        <f t="shared" ref="Y153:Y181" si="64">(X153*7)/1000000</f>
        <v>0.34992928906249998</v>
      </c>
      <c r="Z153" s="53">
        <v>147.60393099999999</v>
      </c>
      <c r="AA153" s="55">
        <v>60739.5</v>
      </c>
      <c r="AB153" s="53">
        <f t="shared" si="51"/>
        <v>0.30369750000000001</v>
      </c>
      <c r="AC153" s="59">
        <f t="shared" si="62"/>
        <v>21.346665896045817</v>
      </c>
      <c r="AD153" s="60">
        <f>Table4[[#This Row],[2021 area (km2)]]-Table4[[#This Row],[1979 area (km2)]]</f>
        <v>-24.182496501000017</v>
      </c>
      <c r="AE153" s="60">
        <f>AD153/42</f>
        <v>-0.57577372621428613</v>
      </c>
      <c r="AF153" s="9" t="s">
        <v>8</v>
      </c>
      <c r="AG153" s="2" t="s">
        <v>174</v>
      </c>
      <c r="AH153" s="51" t="s">
        <v>262</v>
      </c>
      <c r="AI153" s="2">
        <v>0</v>
      </c>
    </row>
    <row r="154" spans="1:35" x14ac:dyDescent="0.35">
      <c r="A154" s="2">
        <v>148</v>
      </c>
      <c r="B154" s="9" t="s">
        <v>175</v>
      </c>
      <c r="C154" s="54">
        <v>17.138804660000002</v>
      </c>
      <c r="D154" s="54">
        <v>25665.5273438</v>
      </c>
      <c r="E154" s="55">
        <f t="shared" si="54"/>
        <v>0.25665527343799999</v>
      </c>
      <c r="F154" s="56">
        <f t="shared" si="42"/>
        <v>-0.3259762417999994</v>
      </c>
      <c r="G154" s="55">
        <f t="shared" si="44"/>
        <v>-3.2597624179999937E-2</v>
      </c>
      <c r="H154" s="54">
        <v>17.464780901800001</v>
      </c>
      <c r="I154" s="54">
        <v>26994.8007812</v>
      </c>
      <c r="J154" s="55">
        <f t="shared" si="45"/>
        <v>0.40492201171800002</v>
      </c>
      <c r="K154" s="56">
        <f t="shared" si="57"/>
        <v>-0.67689353229999938</v>
      </c>
      <c r="L154" s="55">
        <f t="shared" si="46"/>
        <v>-4.834953802142853E-2</v>
      </c>
      <c r="M154" s="54">
        <v>18.1416744341</v>
      </c>
      <c r="N154" s="57">
        <v>26688.1992188</v>
      </c>
      <c r="O154" s="55">
        <f t="shared" si="47"/>
        <v>0.80064597656400005</v>
      </c>
      <c r="P154" s="56">
        <f t="shared" si="59"/>
        <v>-9.3343799500001268E-2</v>
      </c>
      <c r="Q154" s="55">
        <f t="shared" si="60"/>
        <v>-8.4857999545455698E-3</v>
      </c>
      <c r="R154" s="55">
        <v>18.235018233600002</v>
      </c>
      <c r="S154" s="55">
        <v>27649.6992188</v>
      </c>
      <c r="T154" s="55">
        <f t="shared" si="58"/>
        <v>0.82949097656400006</v>
      </c>
      <c r="U154" s="56">
        <f t="shared" si="63"/>
        <v>-0.26624976639999787</v>
      </c>
      <c r="V154" s="55">
        <f t="shared" si="61"/>
        <v>-1.2678560304761803E-2</v>
      </c>
      <c r="W154" s="58"/>
      <c r="X154" s="58"/>
      <c r="Y154" s="58"/>
      <c r="Z154" s="53">
        <v>18.501268</v>
      </c>
      <c r="AA154" s="55">
        <v>25063</v>
      </c>
      <c r="AB154" s="53">
        <f t="shared" si="51"/>
        <v>0.12531500000000001</v>
      </c>
      <c r="AC154" s="59">
        <f t="shared" si="62"/>
        <v>7.3641619590613896</v>
      </c>
      <c r="AD154" s="60">
        <f>Table4[[#This Row],[2021 area (km2)]]-Table4[[#This Row],[1965 area (km2)]]</f>
        <v>-1.3624633399999979</v>
      </c>
      <c r="AE154" s="60">
        <f t="shared" si="53"/>
        <v>-2.4329702499999963E-2</v>
      </c>
      <c r="AF154" s="9" t="s">
        <v>8</v>
      </c>
      <c r="AG154" s="2" t="s">
        <v>13</v>
      </c>
      <c r="AH154" s="51" t="s">
        <v>262</v>
      </c>
      <c r="AI154" s="2">
        <v>0</v>
      </c>
    </row>
    <row r="155" spans="1:35" x14ac:dyDescent="0.35">
      <c r="A155" s="2">
        <v>149</v>
      </c>
      <c r="B155" s="9" t="s">
        <v>176</v>
      </c>
      <c r="C155" s="54">
        <v>8.8795989770000006</v>
      </c>
      <c r="D155" s="54">
        <v>18462.4140625</v>
      </c>
      <c r="E155" s="55">
        <f t="shared" si="54"/>
        <v>0.18462414062499999</v>
      </c>
      <c r="F155" s="56">
        <f t="shared" si="42"/>
        <v>-7.293024344999921E-2</v>
      </c>
      <c r="G155" s="55">
        <f t="shared" si="44"/>
        <v>-7.2930243449999214E-3</v>
      </c>
      <c r="H155" s="54">
        <v>8.9525292204499998</v>
      </c>
      <c r="I155" s="54">
        <v>18766</v>
      </c>
      <c r="J155" s="55">
        <f t="shared" si="45"/>
        <v>0.28149000000000002</v>
      </c>
      <c r="K155" s="56">
        <f t="shared" si="57"/>
        <v>-0.24828805281000044</v>
      </c>
      <c r="L155" s="55">
        <f t="shared" si="46"/>
        <v>-1.7734860915000032E-2</v>
      </c>
      <c r="M155" s="54">
        <v>9.2008172732600002</v>
      </c>
      <c r="N155" s="57">
        <v>19300</v>
      </c>
      <c r="O155" s="55">
        <f t="shared" si="47"/>
        <v>0.57899999999999996</v>
      </c>
      <c r="P155" s="56">
        <f t="shared" si="59"/>
        <v>-0.49312360304999991</v>
      </c>
      <c r="Q155" s="55">
        <f t="shared" si="60"/>
        <v>-4.48294184590909E-2</v>
      </c>
      <c r="R155" s="55">
        <v>9.6939408763100001</v>
      </c>
      <c r="S155" s="55">
        <v>21471.5996094</v>
      </c>
      <c r="T155" s="55">
        <f t="shared" si="58"/>
        <v>0.64414798828199993</v>
      </c>
      <c r="U155" s="56">
        <f t="shared" si="63"/>
        <v>-0.20945312369000035</v>
      </c>
      <c r="V155" s="55">
        <f t="shared" si="61"/>
        <v>-9.9739582709523975E-3</v>
      </c>
      <c r="W155" s="55">
        <v>9.4737376020500008</v>
      </c>
      <c r="X155" s="55">
        <v>21313.4003906</v>
      </c>
      <c r="Y155" s="55">
        <f t="shared" si="64"/>
        <v>0.14919380273419999</v>
      </c>
      <c r="Z155" s="53">
        <v>9.9033940000000005</v>
      </c>
      <c r="AA155" s="55">
        <v>21573.6992188</v>
      </c>
      <c r="AB155" s="53">
        <f t="shared" si="51"/>
        <v>0.107868496094</v>
      </c>
      <c r="AC155" s="59">
        <f t="shared" si="62"/>
        <v>10.337819771686352</v>
      </c>
      <c r="AD155" s="60">
        <f>Table4[[#This Row],[2021 area (km2)]]-Table4[[#This Row],[1965 area (km2)]]</f>
        <v>-1.0237950229999999</v>
      </c>
      <c r="AE155" s="60">
        <f t="shared" si="53"/>
        <v>-1.8282053982142856E-2</v>
      </c>
      <c r="AF155" s="9" t="s">
        <v>8</v>
      </c>
      <c r="AG155" s="2" t="s">
        <v>4</v>
      </c>
      <c r="AH155" s="51" t="s">
        <v>262</v>
      </c>
      <c r="AI155" s="2">
        <v>0</v>
      </c>
    </row>
    <row r="156" spans="1:35" x14ac:dyDescent="0.35">
      <c r="A156" s="2">
        <v>150</v>
      </c>
      <c r="B156" s="9" t="s">
        <v>177</v>
      </c>
      <c r="C156" s="54">
        <v>7.8750962209999997</v>
      </c>
      <c r="D156" s="54">
        <v>12637.1396484</v>
      </c>
      <c r="E156" s="55">
        <f t="shared" si="54"/>
        <v>0.126371396484</v>
      </c>
      <c r="F156" s="56">
        <f t="shared" si="42"/>
        <v>-8.5955810530000676E-2</v>
      </c>
      <c r="G156" s="55">
        <f t="shared" si="44"/>
        <v>-8.5955810530000676E-3</v>
      </c>
      <c r="H156" s="54">
        <v>7.9610520315300004</v>
      </c>
      <c r="I156" s="54">
        <v>12805.2998047</v>
      </c>
      <c r="J156" s="55">
        <f t="shared" si="45"/>
        <v>0.19207949707049998</v>
      </c>
      <c r="K156" s="56">
        <f t="shared" si="57"/>
        <v>-0.13677758731999923</v>
      </c>
      <c r="L156" s="55">
        <f t="shared" si="46"/>
        <v>-9.7698276657142303E-3</v>
      </c>
      <c r="M156" s="54">
        <v>8.0978296188499996</v>
      </c>
      <c r="N156" s="57">
        <v>12903</v>
      </c>
      <c r="O156" s="55">
        <f t="shared" si="47"/>
        <v>0.38708999999999999</v>
      </c>
      <c r="P156" s="56">
        <f t="shared" si="59"/>
        <v>-4.4981378770000191E-2</v>
      </c>
      <c r="Q156" s="55">
        <f t="shared" si="60"/>
        <v>-4.0892162518181988E-3</v>
      </c>
      <c r="R156" s="55">
        <v>8.1428109976199998</v>
      </c>
      <c r="S156" s="55">
        <v>12866.9003906</v>
      </c>
      <c r="T156" s="55">
        <f t="shared" si="58"/>
        <v>0.386007011718</v>
      </c>
      <c r="U156" s="56">
        <f t="shared" si="63"/>
        <v>-0.47689700237999944</v>
      </c>
      <c r="V156" s="55">
        <f t="shared" si="61"/>
        <v>-2.2709381065714258E-2</v>
      </c>
      <c r="W156" s="58"/>
      <c r="X156" s="58"/>
      <c r="Y156" s="58"/>
      <c r="Z156" s="53">
        <v>8.6197079999999993</v>
      </c>
      <c r="AA156" s="55">
        <v>13445.7001953</v>
      </c>
      <c r="AB156" s="53">
        <f t="shared" si="51"/>
        <v>6.7228500976500002E-2</v>
      </c>
      <c r="AC156" s="59">
        <f t="shared" si="62"/>
        <v>8.6384803174307017</v>
      </c>
      <c r="AD156" s="60">
        <f>Table4[[#This Row],[2021 area (km2)]]-Table4[[#This Row],[1965 area (km2)]]</f>
        <v>-0.74461177899999953</v>
      </c>
      <c r="AE156" s="60">
        <f t="shared" si="53"/>
        <v>-1.3296638910714278E-2</v>
      </c>
      <c r="AF156" s="9" t="s">
        <v>3</v>
      </c>
      <c r="AG156" s="2" t="s">
        <v>17</v>
      </c>
      <c r="AH156" s="51" t="s">
        <v>262</v>
      </c>
      <c r="AI156" s="2">
        <v>0</v>
      </c>
    </row>
    <row r="157" spans="1:35" x14ac:dyDescent="0.35">
      <c r="A157" s="2">
        <v>151</v>
      </c>
      <c r="B157" s="9" t="s">
        <v>178</v>
      </c>
      <c r="C157" s="54">
        <v>3.2108319600000002</v>
      </c>
      <c r="D157" s="54">
        <v>10268.3798828</v>
      </c>
      <c r="E157" s="55">
        <f t="shared" si="54"/>
        <v>0.10268379882799999</v>
      </c>
      <c r="F157" s="56">
        <f t="shared" si="42"/>
        <v>-0.52440830333999999</v>
      </c>
      <c r="G157" s="55">
        <f t="shared" si="44"/>
        <v>-5.2440830334000002E-2</v>
      </c>
      <c r="H157" s="54">
        <v>3.7352402633400001</v>
      </c>
      <c r="I157" s="54">
        <v>11077.5996094</v>
      </c>
      <c r="J157" s="55">
        <f t="shared" si="45"/>
        <v>0.166163994141</v>
      </c>
      <c r="K157" s="56">
        <f t="shared" si="57"/>
        <v>-0.26957992390999985</v>
      </c>
      <c r="L157" s="55">
        <f t="shared" si="46"/>
        <v>-1.9255708850714277E-2</v>
      </c>
      <c r="M157" s="54">
        <v>4.00482018725</v>
      </c>
      <c r="N157" s="57">
        <v>11505.4003906</v>
      </c>
      <c r="O157" s="55">
        <f t="shared" si="47"/>
        <v>0.34516201171799998</v>
      </c>
      <c r="P157" s="56">
        <f t="shared" si="59"/>
        <v>-0.2645420524500004</v>
      </c>
      <c r="Q157" s="55">
        <f t="shared" si="60"/>
        <v>-2.4049277495454581E-2</v>
      </c>
      <c r="R157" s="55">
        <v>4.2693622397000004</v>
      </c>
      <c r="S157" s="55">
        <v>11425.2001953</v>
      </c>
      <c r="T157" s="55">
        <f t="shared" si="58"/>
        <v>0.34275600585900001</v>
      </c>
      <c r="U157" s="56">
        <f t="shared" si="63"/>
        <v>-0.95947476030000001</v>
      </c>
      <c r="V157" s="55">
        <f t="shared" si="61"/>
        <v>-4.5689274299999999E-2</v>
      </c>
      <c r="W157" s="58"/>
      <c r="X157" s="58"/>
      <c r="Y157" s="58"/>
      <c r="Z157" s="53">
        <v>5.2288370000000004</v>
      </c>
      <c r="AA157" s="55">
        <v>19360.6992188</v>
      </c>
      <c r="AB157" s="53">
        <f t="shared" si="51"/>
        <v>9.6803496094000005E-2</v>
      </c>
      <c r="AC157" s="59">
        <f t="shared" si="62"/>
        <v>38.593764540757341</v>
      </c>
      <c r="AD157" s="60">
        <f>Table4[[#This Row],[2021 area (km2)]]-Table4[[#This Row],[1965 area (km2)]]</f>
        <v>-2.0180050400000002</v>
      </c>
      <c r="AE157" s="60">
        <f t="shared" si="53"/>
        <v>-3.603580428571429E-2</v>
      </c>
      <c r="AF157" s="9" t="s">
        <v>8</v>
      </c>
      <c r="AG157" s="2" t="s">
        <v>11</v>
      </c>
      <c r="AH157" s="51" t="s">
        <v>262</v>
      </c>
      <c r="AI157" s="2">
        <v>0</v>
      </c>
    </row>
    <row r="158" spans="1:35" x14ac:dyDescent="0.35">
      <c r="A158" s="2">
        <v>152</v>
      </c>
      <c r="B158" s="9" t="s">
        <v>179</v>
      </c>
      <c r="C158" s="54">
        <v>38.663582150000003</v>
      </c>
      <c r="D158" s="54">
        <v>28303.4121094</v>
      </c>
      <c r="E158" s="55">
        <f t="shared" si="54"/>
        <v>0.283034121094</v>
      </c>
      <c r="F158" s="56">
        <f t="shared" si="42"/>
        <v>-0.15236850099999799</v>
      </c>
      <c r="G158" s="55">
        <f t="shared" si="44"/>
        <v>-1.52368500999998E-2</v>
      </c>
      <c r="H158" s="54">
        <v>38.815950651000001</v>
      </c>
      <c r="I158" s="54">
        <v>28361.0996094</v>
      </c>
      <c r="J158" s="55">
        <f t="shared" si="45"/>
        <v>0.42541649414099997</v>
      </c>
      <c r="K158" s="56">
        <f t="shared" si="57"/>
        <v>-8.2201858399898242E-2</v>
      </c>
      <c r="L158" s="55">
        <f t="shared" si="46"/>
        <v>-5.8715613142784461E-3</v>
      </c>
      <c r="M158" s="54">
        <v>38.8981525093999</v>
      </c>
      <c r="N158" s="57">
        <v>28723.4003906</v>
      </c>
      <c r="O158" s="55">
        <f t="shared" si="47"/>
        <v>0.86170201171800009</v>
      </c>
      <c r="P158" s="56">
        <f t="shared" si="59"/>
        <v>-6.4203392300100859E-2</v>
      </c>
      <c r="Q158" s="55">
        <f t="shared" si="60"/>
        <v>-5.8366720272818966E-3</v>
      </c>
      <c r="R158" s="55">
        <v>38.962355901700001</v>
      </c>
      <c r="S158" s="55">
        <v>29217.0996094</v>
      </c>
      <c r="T158" s="55">
        <f t="shared" si="58"/>
        <v>0.87651298828199997</v>
      </c>
      <c r="U158" s="61">
        <f t="shared" si="63"/>
        <v>6.4054901700004052E-2</v>
      </c>
      <c r="V158" s="55">
        <f t="shared" si="61"/>
        <v>3.0502334142859071E-3</v>
      </c>
      <c r="W158" s="58"/>
      <c r="X158" s="58"/>
      <c r="Y158" s="58"/>
      <c r="Z158" s="53">
        <v>38.898300999999996</v>
      </c>
      <c r="AA158" s="55">
        <v>28132.5</v>
      </c>
      <c r="AB158" s="53">
        <f t="shared" si="51"/>
        <v>0.1406625</v>
      </c>
      <c r="AC158" s="59">
        <f t="shared" si="62"/>
        <v>0.60341671478143244</v>
      </c>
      <c r="AD158" s="60">
        <f>Table4[[#This Row],[2021 area (km2)]]-Table4[[#This Row],[1965 area (km2)]]</f>
        <v>-0.23471884999999304</v>
      </c>
      <c r="AE158" s="60">
        <f t="shared" si="53"/>
        <v>-4.1914080357141614E-3</v>
      </c>
      <c r="AF158" s="9" t="s">
        <v>8</v>
      </c>
      <c r="AG158" s="2" t="s">
        <v>17</v>
      </c>
      <c r="AH158" s="51" t="s">
        <v>262</v>
      </c>
      <c r="AI158" s="2">
        <v>0</v>
      </c>
    </row>
    <row r="159" spans="1:35" x14ac:dyDescent="0.35">
      <c r="A159" s="2">
        <v>153</v>
      </c>
      <c r="B159" s="9" t="s">
        <v>180</v>
      </c>
      <c r="C159" s="54">
        <v>5.9346968459999996</v>
      </c>
      <c r="D159" s="54">
        <v>10803.0957031</v>
      </c>
      <c r="E159" s="55">
        <f t="shared" si="54"/>
        <v>0.10803095703100001</v>
      </c>
      <c r="F159" s="56">
        <f t="shared" si="42"/>
        <v>-1.7742301024000007</v>
      </c>
      <c r="G159" s="55">
        <f t="shared" si="44"/>
        <v>-0.17742301024000007</v>
      </c>
      <c r="H159" s="54">
        <v>7.7089269484000003</v>
      </c>
      <c r="I159" s="54">
        <v>12137</v>
      </c>
      <c r="J159" s="55">
        <f t="shared" si="45"/>
        <v>0.18205499999999999</v>
      </c>
      <c r="K159" s="56">
        <f t="shared" si="57"/>
        <v>-3.4809946969999999</v>
      </c>
      <c r="L159" s="55">
        <f t="shared" si="46"/>
        <v>-0.24864247835714284</v>
      </c>
      <c r="M159" s="54">
        <v>11.1899216454</v>
      </c>
      <c r="N159" s="57">
        <v>15861.0996094</v>
      </c>
      <c r="O159" s="55">
        <f t="shared" si="47"/>
        <v>0.47583298828199999</v>
      </c>
      <c r="P159" s="56">
        <f t="shared" si="59"/>
        <v>-1.5780823584999997</v>
      </c>
      <c r="Q159" s="55">
        <f t="shared" si="60"/>
        <v>-0.14346203259090906</v>
      </c>
      <c r="R159" s="55">
        <v>12.7680040039</v>
      </c>
      <c r="S159" s="55">
        <v>17879.0996094</v>
      </c>
      <c r="T159" s="55">
        <f t="shared" si="58"/>
        <v>0.53637298828199997</v>
      </c>
      <c r="U159" s="56">
        <f t="shared" si="63"/>
        <v>-7.8516859960999987</v>
      </c>
      <c r="V159" s="55">
        <f t="shared" si="61"/>
        <v>-0.37388980933809518</v>
      </c>
      <c r="W159" s="58"/>
      <c r="X159" s="58"/>
      <c r="Y159" s="58"/>
      <c r="Z159" s="53">
        <v>20.619689999999999</v>
      </c>
      <c r="AA159" s="55">
        <v>25684.1992188</v>
      </c>
      <c r="AB159" s="53">
        <f t="shared" si="51"/>
        <v>0.12842099609400001</v>
      </c>
      <c r="AC159" s="59">
        <f t="shared" si="62"/>
        <v>71.218302282915019</v>
      </c>
      <c r="AD159" s="60">
        <f>Table4[[#This Row],[2021 area (km2)]]-Table4[[#This Row],[1965 area (km2)]]</f>
        <v>-14.684993153999999</v>
      </c>
      <c r="AE159" s="60">
        <f t="shared" si="53"/>
        <v>-0.26223202060714285</v>
      </c>
      <c r="AF159" s="9" t="s">
        <v>8</v>
      </c>
      <c r="AG159" s="2" t="s">
        <v>15</v>
      </c>
      <c r="AH159" s="51" t="s">
        <v>262</v>
      </c>
      <c r="AI159" s="2">
        <v>0</v>
      </c>
    </row>
    <row r="160" spans="1:35" x14ac:dyDescent="0.35">
      <c r="A160" s="2">
        <v>154</v>
      </c>
      <c r="B160" s="9" t="s">
        <v>181</v>
      </c>
      <c r="C160" s="54">
        <v>103.7718977</v>
      </c>
      <c r="D160" s="54">
        <v>48936.9296875</v>
      </c>
      <c r="E160" s="55">
        <f t="shared" si="54"/>
        <v>0.48936929687500003</v>
      </c>
      <c r="F160" s="64">
        <f t="shared" si="42"/>
        <v>3.7739912292999946</v>
      </c>
      <c r="G160" s="55">
        <f t="shared" si="44"/>
        <v>0.37739912292999944</v>
      </c>
      <c r="H160" s="54">
        <v>99.997906470700002</v>
      </c>
      <c r="I160" s="54">
        <v>50614.6992188</v>
      </c>
      <c r="J160" s="55">
        <f t="shared" si="45"/>
        <v>0.75922048828199995</v>
      </c>
      <c r="K160" s="64">
        <f t="shared" si="57"/>
        <v>2.7554956027001083</v>
      </c>
      <c r="L160" s="55">
        <f t="shared" si="46"/>
        <v>0.19682111447857917</v>
      </c>
      <c r="M160" s="54">
        <v>97.242410867999894</v>
      </c>
      <c r="N160" s="57">
        <v>50614.5</v>
      </c>
      <c r="O160" s="55">
        <f t="shared" si="47"/>
        <v>1.518435</v>
      </c>
      <c r="P160" s="56">
        <f t="shared" si="59"/>
        <v>-1.0340054040001121</v>
      </c>
      <c r="Q160" s="55">
        <f t="shared" si="60"/>
        <v>-9.4000491272737463E-2</v>
      </c>
      <c r="R160" s="55">
        <v>98.276416272000006</v>
      </c>
      <c r="S160" s="55">
        <v>53021.3007812</v>
      </c>
      <c r="T160" s="55">
        <f t="shared" si="58"/>
        <v>1.5906390234360002</v>
      </c>
      <c r="U160" s="56">
        <f>R160-W160</f>
        <v>-1.7214901986999962</v>
      </c>
      <c r="V160" s="55">
        <f>U160/7</f>
        <v>-0.2459271712428566</v>
      </c>
      <c r="W160" s="55">
        <v>99.997906470700002</v>
      </c>
      <c r="X160" s="55">
        <v>52108.3984375</v>
      </c>
      <c r="Y160" s="55">
        <f t="shared" si="64"/>
        <v>0.36475878906249998</v>
      </c>
      <c r="Z160" s="63" t="s">
        <v>31</v>
      </c>
      <c r="AA160" s="63"/>
      <c r="AB160" s="63"/>
      <c r="AC160" s="62">
        <f>(W160-C160)/W160*100</f>
        <v>-3.7740702405662829</v>
      </c>
      <c r="AD160" s="60">
        <f>Table4[[#This Row],[2021 area (km2)]]-Table4[[#This Row],[1979 area (km2)]]</f>
        <v>3.7739912292999946</v>
      </c>
      <c r="AE160" s="60">
        <f>AD160/42</f>
        <v>8.9856934030952254E-2</v>
      </c>
      <c r="AF160" s="9" t="s">
        <v>8</v>
      </c>
      <c r="AG160" s="2" t="s">
        <v>6</v>
      </c>
      <c r="AH160" s="51" t="s">
        <v>265</v>
      </c>
      <c r="AI160" s="2">
        <v>5</v>
      </c>
    </row>
    <row r="161" spans="1:35" x14ac:dyDescent="0.35">
      <c r="A161" s="2">
        <v>155</v>
      </c>
      <c r="B161" s="9" t="s">
        <v>182</v>
      </c>
      <c r="C161" s="54">
        <v>20.553020740000001</v>
      </c>
      <c r="D161" s="54">
        <v>22556.4921875</v>
      </c>
      <c r="E161" s="55">
        <f t="shared" si="54"/>
        <v>0.22556492187499999</v>
      </c>
      <c r="F161" s="56">
        <f t="shared" si="42"/>
        <v>-0.28581632370000065</v>
      </c>
      <c r="G161" s="55">
        <f t="shared" si="44"/>
        <v>-2.8581632370000064E-2</v>
      </c>
      <c r="H161" s="54">
        <v>20.838837063700002</v>
      </c>
      <c r="I161" s="54">
        <v>23593.9003906</v>
      </c>
      <c r="J161" s="55">
        <f t="shared" si="45"/>
        <v>0.35390850585900002</v>
      </c>
      <c r="K161" s="56">
        <f t="shared" si="57"/>
        <v>-0.77833701379999809</v>
      </c>
      <c r="L161" s="55">
        <f t="shared" si="46"/>
        <v>-5.5595500985714148E-2</v>
      </c>
      <c r="M161" s="54">
        <v>21.6171740775</v>
      </c>
      <c r="N161" s="57">
        <v>23771.1992188</v>
      </c>
      <c r="O161" s="55">
        <f t="shared" si="47"/>
        <v>0.71313597656399996</v>
      </c>
      <c r="P161" s="61">
        <f t="shared" si="59"/>
        <v>0.13347787189999849</v>
      </c>
      <c r="Q161" s="55">
        <f t="shared" si="60"/>
        <v>1.2134351990908954E-2</v>
      </c>
      <c r="R161" s="55">
        <v>21.483696205600001</v>
      </c>
      <c r="S161" s="55">
        <v>23721.0996094</v>
      </c>
      <c r="T161" s="55">
        <f t="shared" si="58"/>
        <v>0.71163298828199995</v>
      </c>
      <c r="U161" s="56">
        <f>R161-Z161</f>
        <v>-0.63074679440000025</v>
      </c>
      <c r="V161" s="55">
        <f t="shared" si="61"/>
        <v>-3.0035561638095249E-2</v>
      </c>
      <c r="W161" s="58"/>
      <c r="X161" s="58"/>
      <c r="Y161" s="58"/>
      <c r="Z161" s="53">
        <v>22.114443000000001</v>
      </c>
      <c r="AA161" s="55">
        <v>24711.9003906</v>
      </c>
      <c r="AB161" s="53">
        <f t="shared" si="51"/>
        <v>0.123559501953</v>
      </c>
      <c r="AC161" s="59">
        <f t="shared" ref="AC161:AC182" si="65">(Z161-C161)/Z161*100</f>
        <v>7.0606447560085526</v>
      </c>
      <c r="AD161" s="60">
        <f>Table4[[#This Row],[2021 area (km2)]]-Table4[[#This Row],[1965 area (km2)]]</f>
        <v>-1.5614222600000005</v>
      </c>
      <c r="AE161" s="60">
        <f t="shared" si="53"/>
        <v>-2.7882540357142865E-2</v>
      </c>
      <c r="AF161" s="9" t="s">
        <v>8</v>
      </c>
      <c r="AG161" s="2" t="s">
        <v>27</v>
      </c>
      <c r="AH161" s="51" t="s">
        <v>262</v>
      </c>
      <c r="AI161" s="2">
        <v>0</v>
      </c>
    </row>
    <row r="162" spans="1:35" x14ac:dyDescent="0.35">
      <c r="A162" s="2">
        <v>156</v>
      </c>
      <c r="B162" s="9" t="s">
        <v>183</v>
      </c>
      <c r="C162" s="54">
        <v>0.82493170000000005</v>
      </c>
      <c r="D162" s="54">
        <v>4999.4116211</v>
      </c>
      <c r="E162" s="55">
        <f t="shared" si="54"/>
        <v>4.9994116211E-2</v>
      </c>
      <c r="F162" s="56">
        <f t="shared" si="42"/>
        <v>-2.4246749136999979E-2</v>
      </c>
      <c r="G162" s="55">
        <f t="shared" si="44"/>
        <v>-2.424674913699998E-3</v>
      </c>
      <c r="H162" s="54">
        <v>0.84917844913700002</v>
      </c>
      <c r="I162" s="54">
        <v>5137.0297852000003</v>
      </c>
      <c r="J162" s="55">
        <f t="shared" si="45"/>
        <v>7.7055446778000011E-2</v>
      </c>
      <c r="K162" s="56">
        <f t="shared" si="57"/>
        <v>-0.12863801117700002</v>
      </c>
      <c r="L162" s="55">
        <f t="shared" si="46"/>
        <v>-9.1884293697857156E-3</v>
      </c>
      <c r="M162" s="54">
        <v>0.97781646031400005</v>
      </c>
      <c r="N162" s="57">
        <v>5405.6401366999999</v>
      </c>
      <c r="O162" s="55">
        <f t="shared" si="47"/>
        <v>0.16216920410099997</v>
      </c>
      <c r="P162" s="56">
        <f t="shared" si="59"/>
        <v>-3.752638562599997E-2</v>
      </c>
      <c r="Q162" s="55">
        <f t="shared" si="60"/>
        <v>-3.4114896023636336E-3</v>
      </c>
      <c r="R162" s="55">
        <v>1.01534284594</v>
      </c>
      <c r="S162" s="55">
        <v>5652.6098633000001</v>
      </c>
      <c r="T162" s="55">
        <f t="shared" si="58"/>
        <v>0.16957829589900003</v>
      </c>
      <c r="U162" s="56">
        <f t="shared" ref="U162:U182" si="66">R162-Z162</f>
        <v>-8.2024154059999965E-2</v>
      </c>
      <c r="V162" s="55">
        <f t="shared" si="61"/>
        <v>-3.9059120980952365E-3</v>
      </c>
      <c r="W162" s="58"/>
      <c r="X162" s="58"/>
      <c r="Y162" s="58"/>
      <c r="Z162" s="53">
        <v>1.097367</v>
      </c>
      <c r="AA162" s="55">
        <v>6210.4501952999999</v>
      </c>
      <c r="AB162" s="53">
        <f t="shared" si="51"/>
        <v>3.1052250976499999E-2</v>
      </c>
      <c r="AC162" s="59">
        <f t="shared" si="65"/>
        <v>24.826270518431841</v>
      </c>
      <c r="AD162" s="60">
        <f>Table4[[#This Row],[2021 area (km2)]]-Table4[[#This Row],[1965 area (km2)]]</f>
        <v>-0.27243529999999994</v>
      </c>
      <c r="AE162" s="60">
        <f t="shared" si="53"/>
        <v>-4.86491607142857E-3</v>
      </c>
      <c r="AF162" s="9" t="s">
        <v>8</v>
      </c>
      <c r="AG162" s="2" t="s">
        <v>15</v>
      </c>
      <c r="AH162" s="51" t="s">
        <v>262</v>
      </c>
      <c r="AI162" s="2">
        <v>0</v>
      </c>
    </row>
    <row r="163" spans="1:35" x14ac:dyDescent="0.35">
      <c r="A163" s="2">
        <v>157</v>
      </c>
      <c r="B163" s="9" t="s">
        <v>184</v>
      </c>
      <c r="C163" s="54">
        <v>7.4475266040000001</v>
      </c>
      <c r="D163" s="54">
        <v>12623.7490234</v>
      </c>
      <c r="E163" s="55">
        <f t="shared" si="54"/>
        <v>0.12623749023399999</v>
      </c>
      <c r="F163" s="56">
        <f t="shared" si="42"/>
        <v>-3.347067491000022E-2</v>
      </c>
      <c r="G163" s="55">
        <f t="shared" si="44"/>
        <v>-3.3470674910000219E-3</v>
      </c>
      <c r="H163" s="54">
        <v>7.4809972789100003</v>
      </c>
      <c r="I163" s="54">
        <v>12695.2998047</v>
      </c>
      <c r="J163" s="55">
        <f t="shared" si="45"/>
        <v>0.1904294970705</v>
      </c>
      <c r="K163" s="56">
        <f t="shared" si="57"/>
        <v>-0.54276362115999977</v>
      </c>
      <c r="L163" s="55">
        <f t="shared" si="46"/>
        <v>-3.8768830082857128E-2</v>
      </c>
      <c r="M163" s="54">
        <v>8.0237609000700001</v>
      </c>
      <c r="N163" s="57">
        <v>14367.0996094</v>
      </c>
      <c r="O163" s="55">
        <f t="shared" si="47"/>
        <v>0.43101298828200002</v>
      </c>
      <c r="P163" s="56">
        <f t="shared" si="59"/>
        <v>-0.37558772110000049</v>
      </c>
      <c r="Q163" s="55">
        <f t="shared" si="60"/>
        <v>-3.4144338281818225E-2</v>
      </c>
      <c r="R163" s="55">
        <v>8.3993486211700006</v>
      </c>
      <c r="S163" s="55">
        <v>16814.9003906</v>
      </c>
      <c r="T163" s="55">
        <f t="shared" si="58"/>
        <v>0.50444701171799999</v>
      </c>
      <c r="U163" s="56">
        <f t="shared" si="66"/>
        <v>-0.26021737882999929</v>
      </c>
      <c r="V163" s="55">
        <f t="shared" si="61"/>
        <v>-1.239130375380949E-2</v>
      </c>
      <c r="W163" s="58"/>
      <c r="X163" s="58"/>
      <c r="Y163" s="58"/>
      <c r="Z163" s="53">
        <v>8.6595659999999999</v>
      </c>
      <c r="AA163" s="55">
        <v>21121.8007812</v>
      </c>
      <c r="AB163" s="53">
        <f t="shared" si="51"/>
        <v>0.105609003906</v>
      </c>
      <c r="AC163" s="59">
        <f t="shared" si="65"/>
        <v>13.996537424623817</v>
      </c>
      <c r="AD163" s="60">
        <f>Table4[[#This Row],[2021 area (km2)]]-Table4[[#This Row],[1965 area (km2)]]</f>
        <v>-1.2120393959999998</v>
      </c>
      <c r="AE163" s="60">
        <f t="shared" si="53"/>
        <v>-2.1643560642857138E-2</v>
      </c>
      <c r="AF163" s="9" t="s">
        <v>3</v>
      </c>
      <c r="AG163" s="2" t="s">
        <v>111</v>
      </c>
      <c r="AH163" s="51" t="s">
        <v>262</v>
      </c>
      <c r="AI163" s="2">
        <v>0</v>
      </c>
    </row>
    <row r="164" spans="1:35" x14ac:dyDescent="0.35">
      <c r="A164" s="2">
        <v>158</v>
      </c>
      <c r="B164" s="9" t="s">
        <v>185</v>
      </c>
      <c r="C164" s="54">
        <v>7.1621153419999999</v>
      </c>
      <c r="D164" s="54">
        <v>21475.109375</v>
      </c>
      <c r="E164" s="55">
        <f t="shared" si="54"/>
        <v>0.21475109375000001</v>
      </c>
      <c r="F164" s="56">
        <f t="shared" si="42"/>
        <v>-0.76443394834999978</v>
      </c>
      <c r="G164" s="55">
        <f t="shared" si="44"/>
        <v>-7.6443394834999984E-2</v>
      </c>
      <c r="H164" s="54">
        <v>7.9265492903499997</v>
      </c>
      <c r="I164" s="54">
        <v>19657.5996094</v>
      </c>
      <c r="J164" s="55">
        <f t="shared" si="45"/>
        <v>0.29486399414099995</v>
      </c>
      <c r="K164" s="56">
        <f t="shared" si="57"/>
        <v>-0.22336660780000095</v>
      </c>
      <c r="L164" s="55">
        <f t="shared" si="46"/>
        <v>-1.5954757700000068E-2</v>
      </c>
      <c r="M164" s="54">
        <v>8.1499158981500006</v>
      </c>
      <c r="N164" s="57">
        <v>19016.3007812</v>
      </c>
      <c r="O164" s="55">
        <f t="shared" si="47"/>
        <v>0.57048902343599994</v>
      </c>
      <c r="P164" s="56">
        <f t="shared" si="59"/>
        <v>-0.17797297665999956</v>
      </c>
      <c r="Q164" s="55">
        <f t="shared" si="60"/>
        <v>-1.6179361514545413E-2</v>
      </c>
      <c r="R164" s="55">
        <v>8.3278888748100002</v>
      </c>
      <c r="S164" s="55">
        <v>18451.6992188</v>
      </c>
      <c r="T164" s="55">
        <f t="shared" si="58"/>
        <v>0.55355097656399999</v>
      </c>
      <c r="U164" s="56">
        <f t="shared" si="66"/>
        <v>-1.6930271251899995</v>
      </c>
      <c r="V164" s="55">
        <f t="shared" si="61"/>
        <v>-8.0620339294761881E-2</v>
      </c>
      <c r="W164" s="58"/>
      <c r="X164" s="58"/>
      <c r="Y164" s="58"/>
      <c r="Z164" s="53">
        <v>10.020916</v>
      </c>
      <c r="AA164" s="55">
        <v>22637.3007812</v>
      </c>
      <c r="AB164" s="53">
        <f t="shared" si="51"/>
        <v>0.113186503906</v>
      </c>
      <c r="AC164" s="59">
        <f t="shared" si="65"/>
        <v>28.52833671093541</v>
      </c>
      <c r="AD164" s="60">
        <f>Table4[[#This Row],[2021 area (km2)]]-Table4[[#This Row],[1965 area (km2)]]</f>
        <v>-2.8588006579999998</v>
      </c>
      <c r="AE164" s="60">
        <f t="shared" si="53"/>
        <v>-5.1050011749999999E-2</v>
      </c>
      <c r="AF164" s="9" t="s">
        <v>8</v>
      </c>
      <c r="AG164" s="2" t="s">
        <v>9</v>
      </c>
      <c r="AH164" s="51" t="s">
        <v>262</v>
      </c>
      <c r="AI164" s="2">
        <v>0</v>
      </c>
    </row>
    <row r="165" spans="1:35" x14ac:dyDescent="0.35">
      <c r="A165" s="2">
        <v>159</v>
      </c>
      <c r="B165" s="9" t="s">
        <v>186</v>
      </c>
      <c r="C165" s="54">
        <v>28.075478740000001</v>
      </c>
      <c r="D165" s="54">
        <v>27704.2597656</v>
      </c>
      <c r="E165" s="55">
        <f t="shared" si="54"/>
        <v>0.27704259765599998</v>
      </c>
      <c r="F165" s="56">
        <f t="shared" si="42"/>
        <v>-2.990902663</v>
      </c>
      <c r="G165" s="55">
        <f t="shared" si="44"/>
        <v>-0.29909026630000002</v>
      </c>
      <c r="H165" s="54">
        <v>31.066381403000001</v>
      </c>
      <c r="I165" s="54">
        <v>28833.1992188</v>
      </c>
      <c r="J165" s="55">
        <f t="shared" si="45"/>
        <v>0.43249798828199998</v>
      </c>
      <c r="K165" s="56">
        <f t="shared" si="57"/>
        <v>-1.4750760570998978</v>
      </c>
      <c r="L165" s="55">
        <f t="shared" si="46"/>
        <v>-0.10536257550713556</v>
      </c>
      <c r="M165" s="54">
        <v>32.541457460099899</v>
      </c>
      <c r="N165" s="57">
        <v>29206.4003906</v>
      </c>
      <c r="O165" s="55">
        <f t="shared" si="47"/>
        <v>0.8761920117180001</v>
      </c>
      <c r="P165" s="56">
        <f t="shared" si="59"/>
        <v>-0.25310892699999954</v>
      </c>
      <c r="Q165" s="55">
        <f t="shared" si="60"/>
        <v>-2.3009902454545414E-2</v>
      </c>
      <c r="R165" s="55">
        <v>32.794566387099898</v>
      </c>
      <c r="S165" s="55">
        <v>29526.1992188</v>
      </c>
      <c r="T165" s="55">
        <f t="shared" si="58"/>
        <v>0.88578597656400004</v>
      </c>
      <c r="U165" s="56">
        <f t="shared" si="66"/>
        <v>-3.7853906129001018</v>
      </c>
      <c r="V165" s="55">
        <f t="shared" si="61"/>
        <v>-0.1802566958523858</v>
      </c>
      <c r="W165" s="58"/>
      <c r="X165" s="58"/>
      <c r="Y165" s="58"/>
      <c r="Z165" s="53">
        <v>36.579957</v>
      </c>
      <c r="AA165" s="55">
        <v>37582.1015625</v>
      </c>
      <c r="AB165" s="53">
        <f t="shared" si="51"/>
        <v>0.18791050781249999</v>
      </c>
      <c r="AC165" s="59">
        <f t="shared" si="65"/>
        <v>23.249011090964373</v>
      </c>
      <c r="AD165" s="60">
        <f>Table4[[#This Row],[2021 area (km2)]]-Table4[[#This Row],[1965 area (km2)]]</f>
        <v>-8.5044782599999991</v>
      </c>
      <c r="AE165" s="60">
        <f t="shared" si="53"/>
        <v>-0.1518656832142857</v>
      </c>
      <c r="AF165" s="9" t="s">
        <v>8</v>
      </c>
      <c r="AG165" s="2" t="s">
        <v>111</v>
      </c>
      <c r="AH165" s="51" t="s">
        <v>262</v>
      </c>
      <c r="AI165" s="2">
        <v>0</v>
      </c>
    </row>
    <row r="166" spans="1:35" x14ac:dyDescent="0.35">
      <c r="A166" s="2">
        <v>160</v>
      </c>
      <c r="B166" s="9" t="s">
        <v>187</v>
      </c>
      <c r="C166" s="54">
        <v>165.86116369999999</v>
      </c>
      <c r="D166" s="54">
        <v>68989.3515625</v>
      </c>
      <c r="E166" s="55">
        <f t="shared" si="54"/>
        <v>0.68989351562500001</v>
      </c>
      <c r="F166" s="56">
        <f t="shared" si="42"/>
        <v>-3.7687376839990065</v>
      </c>
      <c r="G166" s="55">
        <f t="shared" si="44"/>
        <v>-0.37687376839990067</v>
      </c>
      <c r="H166" s="54">
        <v>169.629901383999</v>
      </c>
      <c r="I166" s="54">
        <v>68319.796875</v>
      </c>
      <c r="J166" s="55">
        <f t="shared" si="45"/>
        <v>1.0247969531250001</v>
      </c>
      <c r="K166" s="56">
        <f t="shared" si="57"/>
        <v>-7.078249741999997</v>
      </c>
      <c r="L166" s="55">
        <f t="shared" si="46"/>
        <v>-0.50558926728571407</v>
      </c>
      <c r="M166" s="54">
        <v>176.708151125999</v>
      </c>
      <c r="N166" s="57">
        <v>70147.5</v>
      </c>
      <c r="O166" s="55">
        <f t="shared" si="47"/>
        <v>2.104425</v>
      </c>
      <c r="P166" s="56">
        <f t="shared" si="59"/>
        <v>-4.1870520070000055</v>
      </c>
      <c r="Q166" s="55">
        <f t="shared" si="60"/>
        <v>-0.38064109154545506</v>
      </c>
      <c r="R166" s="55">
        <v>180.895203132999</v>
      </c>
      <c r="S166" s="55">
        <v>76598</v>
      </c>
      <c r="T166" s="55">
        <f t="shared" si="58"/>
        <v>2.2979400000000001</v>
      </c>
      <c r="U166" s="56">
        <f t="shared" si="66"/>
        <v>-10.475589867000991</v>
      </c>
      <c r="V166" s="55">
        <f t="shared" si="61"/>
        <v>-0.49883761271433291</v>
      </c>
      <c r="W166" s="55">
        <v>189.11375483099999</v>
      </c>
      <c r="X166" s="55">
        <v>74545.6015625</v>
      </c>
      <c r="Y166" s="55">
        <f t="shared" si="64"/>
        <v>0.52181921093750006</v>
      </c>
      <c r="Z166" s="53">
        <v>191.37079299999999</v>
      </c>
      <c r="AA166" s="55">
        <v>73177.1015625</v>
      </c>
      <c r="AB166" s="53">
        <f t="shared" si="51"/>
        <v>0.36588550781250001</v>
      </c>
      <c r="AC166" s="59">
        <f t="shared" si="65"/>
        <v>13.329949100435615</v>
      </c>
      <c r="AD166" s="60">
        <f>Table4[[#This Row],[2021 area (km2)]]-Table4[[#This Row],[1965 area (km2)]]</f>
        <v>-25.5096293</v>
      </c>
      <c r="AE166" s="60">
        <f t="shared" si="53"/>
        <v>-0.45552909464285712</v>
      </c>
      <c r="AF166" s="9" t="s">
        <v>8</v>
      </c>
      <c r="AG166" s="2" t="s">
        <v>84</v>
      </c>
      <c r="AH166" s="51" t="s">
        <v>262</v>
      </c>
      <c r="AI166" s="2">
        <v>0</v>
      </c>
    </row>
    <row r="167" spans="1:35" x14ac:dyDescent="0.35">
      <c r="A167" s="2">
        <v>161</v>
      </c>
      <c r="B167" s="9" t="s">
        <v>188</v>
      </c>
      <c r="C167" s="54">
        <v>145.62584390000001</v>
      </c>
      <c r="D167" s="54">
        <v>78877.140625</v>
      </c>
      <c r="E167" s="55">
        <f t="shared" si="54"/>
        <v>0.78877140624999997</v>
      </c>
      <c r="F167" s="56">
        <f t="shared" si="42"/>
        <v>-1.0587490629999934</v>
      </c>
      <c r="G167" s="55">
        <f t="shared" si="44"/>
        <v>-0.10587490629999934</v>
      </c>
      <c r="H167" s="54">
        <v>146.684592963</v>
      </c>
      <c r="I167" s="54">
        <v>79239.796875</v>
      </c>
      <c r="J167" s="55">
        <f t="shared" si="45"/>
        <v>1.188596953125</v>
      </c>
      <c r="K167" s="56">
        <f t="shared" si="57"/>
        <v>-1.0873218520000023</v>
      </c>
      <c r="L167" s="55">
        <f t="shared" si="46"/>
        <v>-7.7665846571428734E-2</v>
      </c>
      <c r="M167" s="54">
        <v>147.771914815</v>
      </c>
      <c r="N167" s="57">
        <v>77412.796875</v>
      </c>
      <c r="O167" s="55">
        <f t="shared" si="47"/>
        <v>2.3223839062499998</v>
      </c>
      <c r="P167" s="56">
        <f t="shared" si="59"/>
        <v>-0.21454527099899678</v>
      </c>
      <c r="Q167" s="55">
        <f t="shared" si="60"/>
        <v>-1.9504115545363344E-2</v>
      </c>
      <c r="R167" s="55">
        <v>147.986460085999</v>
      </c>
      <c r="S167" s="55">
        <v>77617.5</v>
      </c>
      <c r="T167" s="55">
        <f t="shared" si="58"/>
        <v>2.328525</v>
      </c>
      <c r="U167" s="56">
        <f t="shared" si="66"/>
        <v>-2.0602449140010037</v>
      </c>
      <c r="V167" s="55">
        <f t="shared" si="61"/>
        <v>-9.8106900666714458E-2</v>
      </c>
      <c r="W167" s="58"/>
      <c r="X167" s="58"/>
      <c r="Y167" s="58"/>
      <c r="Z167" s="53">
        <v>150.046705</v>
      </c>
      <c r="AA167" s="55">
        <v>78856.8984375</v>
      </c>
      <c r="AB167" s="53">
        <f t="shared" si="51"/>
        <v>0.3942844921875</v>
      </c>
      <c r="AC167" s="59">
        <f t="shared" si="65"/>
        <v>2.9463233464540233</v>
      </c>
      <c r="AD167" s="60">
        <f>Table4[[#This Row],[2021 area (km2)]]-Table4[[#This Row],[1965 area (km2)]]</f>
        <v>-4.4208610999999962</v>
      </c>
      <c r="AE167" s="60">
        <f t="shared" ref="AE167:AE196" si="67">AD167/56</f>
        <v>-7.8943948214285645E-2</v>
      </c>
      <c r="AF167" s="9" t="s">
        <v>3</v>
      </c>
      <c r="AG167" s="2" t="s">
        <v>27</v>
      </c>
      <c r="AH167" s="51" t="s">
        <v>263</v>
      </c>
      <c r="AI167" s="2">
        <v>12</v>
      </c>
    </row>
    <row r="168" spans="1:35" x14ac:dyDescent="0.35">
      <c r="A168" s="2">
        <v>162</v>
      </c>
      <c r="B168" s="9" t="s">
        <v>189</v>
      </c>
      <c r="C168" s="54">
        <v>5.6917495740000001</v>
      </c>
      <c r="D168" s="54">
        <v>13556.7519531</v>
      </c>
      <c r="E168" s="55">
        <f t="shared" si="54"/>
        <v>0.13556751953099999</v>
      </c>
      <c r="F168" s="56">
        <f t="shared" si="42"/>
        <v>-5.9275327950000012E-2</v>
      </c>
      <c r="G168" s="55">
        <f t="shared" si="44"/>
        <v>-5.9275327950000008E-3</v>
      </c>
      <c r="H168" s="54">
        <v>5.7510249019500002</v>
      </c>
      <c r="I168" s="54">
        <v>13593.5996094</v>
      </c>
      <c r="J168" s="55">
        <f t="shared" si="45"/>
        <v>0.20390399414099999</v>
      </c>
      <c r="K168" s="56">
        <f t="shared" si="57"/>
        <v>-0.34575639903999988</v>
      </c>
      <c r="L168" s="55">
        <f t="shared" si="46"/>
        <v>-2.4696885645714279E-2</v>
      </c>
      <c r="M168" s="54">
        <v>6.09678130099</v>
      </c>
      <c r="N168" s="57">
        <v>14081.0996094</v>
      </c>
      <c r="O168" s="55">
        <f t="shared" si="47"/>
        <v>0.42243298828199999</v>
      </c>
      <c r="P168" s="56">
        <f t="shared" si="59"/>
        <v>3.728862729999971E-2</v>
      </c>
      <c r="Q168" s="55">
        <f t="shared" si="60"/>
        <v>3.3898752090908827E-3</v>
      </c>
      <c r="R168" s="55">
        <v>6.0594926736900003</v>
      </c>
      <c r="S168" s="55">
        <v>14009.5996094</v>
      </c>
      <c r="T168" s="55">
        <f t="shared" si="58"/>
        <v>0.42028798828199998</v>
      </c>
      <c r="U168" s="56">
        <f t="shared" si="66"/>
        <v>-0.64137432630999935</v>
      </c>
      <c r="V168" s="55">
        <f t="shared" si="61"/>
        <v>-3.0541634586190445E-2</v>
      </c>
      <c r="W168" s="58"/>
      <c r="X168" s="58"/>
      <c r="Y168" s="58"/>
      <c r="Z168" s="53">
        <v>6.7008669999999997</v>
      </c>
      <c r="AA168" s="55">
        <v>14511.7001953</v>
      </c>
      <c r="AB168" s="53">
        <f t="shared" si="51"/>
        <v>7.2558500976500004E-2</v>
      </c>
      <c r="AC168" s="59">
        <f t="shared" si="65"/>
        <v>15.059505374453778</v>
      </c>
      <c r="AD168" s="60">
        <f>Table4[[#This Row],[2021 area (km2)]]-Table4[[#This Row],[1965 area (km2)]]</f>
        <v>-1.0091174259999995</v>
      </c>
      <c r="AE168" s="60">
        <f t="shared" si="67"/>
        <v>-1.8019954035714277E-2</v>
      </c>
      <c r="AF168" s="9" t="s">
        <v>8</v>
      </c>
      <c r="AG168" s="2" t="s">
        <v>21</v>
      </c>
      <c r="AH168" s="51" t="s">
        <v>262</v>
      </c>
      <c r="AI168" s="2">
        <v>0</v>
      </c>
    </row>
    <row r="169" spans="1:35" x14ac:dyDescent="0.35">
      <c r="A169" s="2">
        <v>163</v>
      </c>
      <c r="B169" s="9" t="s">
        <v>190</v>
      </c>
      <c r="C169" s="54">
        <v>10.59322652</v>
      </c>
      <c r="D169" s="54">
        <v>22784.1347656</v>
      </c>
      <c r="E169" s="55">
        <f t="shared" si="54"/>
        <v>0.227841347656</v>
      </c>
      <c r="F169" s="56">
        <f t="shared" si="42"/>
        <v>-0.16739461819989998</v>
      </c>
      <c r="G169" s="55">
        <f t="shared" si="44"/>
        <v>-1.6739461819989997E-2</v>
      </c>
      <c r="H169" s="54">
        <v>10.7606211381999</v>
      </c>
      <c r="I169" s="54">
        <v>22780.5996094</v>
      </c>
      <c r="J169" s="55">
        <f t="shared" si="45"/>
        <v>0.34170899414099998</v>
      </c>
      <c r="K169" s="56">
        <f t="shared" si="57"/>
        <v>-0.48977543600009987</v>
      </c>
      <c r="L169" s="55">
        <f t="shared" si="46"/>
        <v>-3.4983959714292849E-2</v>
      </c>
      <c r="M169" s="54">
        <v>11.2503965742</v>
      </c>
      <c r="N169" s="57">
        <v>21585.6992188</v>
      </c>
      <c r="O169" s="55">
        <f t="shared" si="47"/>
        <v>0.64757097656399998</v>
      </c>
      <c r="P169" s="56">
        <f t="shared" si="59"/>
        <v>-0.1543788665000001</v>
      </c>
      <c r="Q169" s="55">
        <f t="shared" si="60"/>
        <v>-1.4034442409090919E-2</v>
      </c>
      <c r="R169" s="55">
        <v>11.4047754407</v>
      </c>
      <c r="S169" s="55">
        <v>22279.4003906</v>
      </c>
      <c r="T169" s="55">
        <f t="shared" si="58"/>
        <v>0.66838201171800005</v>
      </c>
      <c r="U169" s="56">
        <f t="shared" si="66"/>
        <v>-0.61906755929999946</v>
      </c>
      <c r="V169" s="55">
        <f t="shared" si="61"/>
        <v>-2.9479407585714261E-2</v>
      </c>
      <c r="W169" s="58"/>
      <c r="X169" s="58"/>
      <c r="Y169" s="58"/>
      <c r="Z169" s="53">
        <v>12.023842999999999</v>
      </c>
      <c r="AA169" s="55">
        <v>27526.8007812</v>
      </c>
      <c r="AB169" s="53">
        <f t="shared" si="51"/>
        <v>0.137634003906</v>
      </c>
      <c r="AC169" s="59">
        <f t="shared" si="65"/>
        <v>11.898163340955129</v>
      </c>
      <c r="AD169" s="60">
        <f>Table4[[#This Row],[2021 area (km2)]]-Table4[[#This Row],[1965 area (km2)]]</f>
        <v>-1.4306164799999994</v>
      </c>
      <c r="AE169" s="60">
        <f t="shared" si="67"/>
        <v>-2.5546722857142847E-2</v>
      </c>
      <c r="AF169" s="9" t="s">
        <v>8</v>
      </c>
      <c r="AG169" s="2" t="s">
        <v>27</v>
      </c>
      <c r="AH169" s="51" t="s">
        <v>262</v>
      </c>
      <c r="AI169" s="2">
        <v>0</v>
      </c>
    </row>
    <row r="170" spans="1:35" x14ac:dyDescent="0.35">
      <c r="A170" s="2">
        <v>164</v>
      </c>
      <c r="B170" s="9" t="s">
        <v>191</v>
      </c>
      <c r="C170" s="54">
        <v>109.85428520000001</v>
      </c>
      <c r="D170" s="54">
        <v>53877.5898438</v>
      </c>
      <c r="E170" s="55">
        <f t="shared" si="54"/>
        <v>0.538775898438</v>
      </c>
      <c r="F170" s="56">
        <f t="shared" si="42"/>
        <v>-0.60526583999899231</v>
      </c>
      <c r="G170" s="55">
        <f t="shared" si="44"/>
        <v>-6.0526583999899228E-2</v>
      </c>
      <c r="H170" s="54">
        <v>110.459551039999</v>
      </c>
      <c r="I170" s="54">
        <v>53893.1015625</v>
      </c>
      <c r="J170" s="55">
        <f t="shared" si="45"/>
        <v>0.80839652343750001</v>
      </c>
      <c r="K170" s="56">
        <f t="shared" si="57"/>
        <v>-1.5726782330000049</v>
      </c>
      <c r="L170" s="55">
        <f t="shared" si="46"/>
        <v>-0.11233415950000035</v>
      </c>
      <c r="M170" s="54">
        <v>112.032229272999</v>
      </c>
      <c r="N170" s="57">
        <v>56625.1015625</v>
      </c>
      <c r="O170" s="55">
        <f t="shared" si="47"/>
        <v>1.6987530468750001</v>
      </c>
      <c r="P170" s="56">
        <f t="shared" si="59"/>
        <v>-0.13330698200100244</v>
      </c>
      <c r="Q170" s="55">
        <f t="shared" si="60"/>
        <v>-1.2118816545545676E-2</v>
      </c>
      <c r="R170" s="55">
        <v>112.16553625500001</v>
      </c>
      <c r="S170" s="55">
        <v>57150.3984375</v>
      </c>
      <c r="T170" s="55">
        <f t="shared" si="58"/>
        <v>1.7145119531249999</v>
      </c>
      <c r="U170" s="56">
        <f t="shared" si="66"/>
        <v>-2.8251957449999878</v>
      </c>
      <c r="V170" s="55">
        <f t="shared" si="61"/>
        <v>-0.13453313071428513</v>
      </c>
      <c r="W170" s="58"/>
      <c r="X170" s="58"/>
      <c r="Y170" s="58"/>
      <c r="Z170" s="53">
        <v>114.99073199999999</v>
      </c>
      <c r="AA170" s="55">
        <v>59043.8007812</v>
      </c>
      <c r="AB170" s="53">
        <f t="shared" si="51"/>
        <v>0.29521900390599998</v>
      </c>
      <c r="AC170" s="59">
        <f t="shared" si="65"/>
        <v>4.4668354663573995</v>
      </c>
      <c r="AD170" s="60">
        <f>Table4[[#This Row],[2021 area (km2)]]-Table4[[#This Row],[1965 area (km2)]]</f>
        <v>-5.1364467999999874</v>
      </c>
      <c r="AE170" s="60">
        <f t="shared" si="67"/>
        <v>-9.1722264285714061E-2</v>
      </c>
      <c r="AF170" s="9" t="s">
        <v>3</v>
      </c>
      <c r="AG170" s="2" t="s">
        <v>13</v>
      </c>
      <c r="AH170" s="51" t="s">
        <v>262</v>
      </c>
      <c r="AI170" s="2">
        <v>0</v>
      </c>
    </row>
    <row r="171" spans="1:35" x14ac:dyDescent="0.35">
      <c r="A171" s="2">
        <v>165</v>
      </c>
      <c r="B171" s="9" t="s">
        <v>192</v>
      </c>
      <c r="C171" s="54">
        <v>17.66157617</v>
      </c>
      <c r="D171" s="54">
        <v>28925.3476562</v>
      </c>
      <c r="E171" s="55">
        <f t="shared" si="54"/>
        <v>0.28925347656200001</v>
      </c>
      <c r="F171" s="56">
        <f t="shared" si="42"/>
        <v>-3.2792956899999837E-2</v>
      </c>
      <c r="G171" s="55">
        <f t="shared" si="44"/>
        <v>-3.2792956899999836E-3</v>
      </c>
      <c r="H171" s="54">
        <v>17.6943691269</v>
      </c>
      <c r="I171" s="54">
        <v>28934.0996094</v>
      </c>
      <c r="J171" s="55">
        <f t="shared" si="45"/>
        <v>0.43401149414099999</v>
      </c>
      <c r="K171" s="56">
        <f t="shared" si="57"/>
        <v>-0.35337018479989979</v>
      </c>
      <c r="L171" s="55">
        <f t="shared" si="46"/>
        <v>-2.5240727485707128E-2</v>
      </c>
      <c r="M171" s="54">
        <v>18.0477393116999</v>
      </c>
      <c r="N171" s="57">
        <v>29567.8007812</v>
      </c>
      <c r="O171" s="55">
        <f t="shared" si="47"/>
        <v>0.88703402343600002</v>
      </c>
      <c r="P171" s="56">
        <f t="shared" si="59"/>
        <v>-8.9832114800000085E-2</v>
      </c>
      <c r="Q171" s="55">
        <f t="shared" si="60"/>
        <v>-8.1665558909090989E-3</v>
      </c>
      <c r="R171" s="55">
        <v>18.1375714264999</v>
      </c>
      <c r="S171" s="55">
        <v>29474.4003906</v>
      </c>
      <c r="T171" s="55">
        <f t="shared" si="58"/>
        <v>0.88423201171800003</v>
      </c>
      <c r="U171" s="56">
        <f t="shared" si="66"/>
        <v>-0.58339957350009897</v>
      </c>
      <c r="V171" s="55">
        <f t="shared" si="61"/>
        <v>-2.7780932071433284E-2</v>
      </c>
      <c r="W171" s="58"/>
      <c r="X171" s="58"/>
      <c r="Y171" s="58"/>
      <c r="Z171" s="53">
        <v>18.720970999999999</v>
      </c>
      <c r="AA171" s="55">
        <v>29776.6992188</v>
      </c>
      <c r="AB171" s="53">
        <f t="shared" si="51"/>
        <v>0.14888349609400001</v>
      </c>
      <c r="AC171" s="59">
        <f t="shared" si="65"/>
        <v>5.6588668931755661</v>
      </c>
      <c r="AD171" s="60">
        <f>Table4[[#This Row],[2021 area (km2)]]-Table4[[#This Row],[1965 area (km2)]]</f>
        <v>-1.0593948299999987</v>
      </c>
      <c r="AE171" s="60">
        <f t="shared" si="67"/>
        <v>-1.8917764821428547E-2</v>
      </c>
      <c r="AF171" s="9" t="s">
        <v>3</v>
      </c>
      <c r="AG171" s="2" t="s">
        <v>17</v>
      </c>
      <c r="AH171" s="51" t="s">
        <v>262</v>
      </c>
      <c r="AI171" s="2">
        <v>0</v>
      </c>
    </row>
    <row r="172" spans="1:35" x14ac:dyDescent="0.35">
      <c r="A172" s="2">
        <v>166</v>
      </c>
      <c r="B172" s="9" t="s">
        <v>193</v>
      </c>
      <c r="C172" s="54">
        <v>1.33608997</v>
      </c>
      <c r="D172" s="54">
        <v>5387.7817383000001</v>
      </c>
      <c r="E172" s="55">
        <f t="shared" si="54"/>
        <v>5.3877817383000001E-2</v>
      </c>
      <c r="F172" s="56">
        <f t="shared" si="42"/>
        <v>-0.11186839664000003</v>
      </c>
      <c r="G172" s="55">
        <f t="shared" si="44"/>
        <v>-1.1186839664000003E-2</v>
      </c>
      <c r="H172" s="54">
        <v>1.44795836664</v>
      </c>
      <c r="I172" s="54">
        <v>5570.2597655999998</v>
      </c>
      <c r="J172" s="55">
        <f t="shared" si="45"/>
        <v>8.3553896483999995E-2</v>
      </c>
      <c r="K172" s="56">
        <f t="shared" si="57"/>
        <v>-0.24692637222999991</v>
      </c>
      <c r="L172" s="55">
        <f t="shared" si="46"/>
        <v>-1.7637598016428564E-2</v>
      </c>
      <c r="M172" s="54">
        <v>1.6948847388699999</v>
      </c>
      <c r="N172" s="57">
        <v>6008.7299805000002</v>
      </c>
      <c r="O172" s="55">
        <f t="shared" si="47"/>
        <v>0.18026189941499998</v>
      </c>
      <c r="P172" s="56">
        <f t="shared" si="59"/>
        <v>-0.32617710135999989</v>
      </c>
      <c r="Q172" s="55">
        <f t="shared" si="60"/>
        <v>-2.965246375999999E-2</v>
      </c>
      <c r="R172" s="55">
        <v>2.0210618402299998</v>
      </c>
      <c r="S172" s="55">
        <v>8967.8398438000004</v>
      </c>
      <c r="T172" s="55">
        <f t="shared" si="58"/>
        <v>0.269035195314</v>
      </c>
      <c r="U172" s="56">
        <f t="shared" si="66"/>
        <v>-0.4012381597700001</v>
      </c>
      <c r="V172" s="55">
        <f t="shared" si="61"/>
        <v>-1.9106579036666672E-2</v>
      </c>
      <c r="W172" s="58"/>
      <c r="X172" s="58"/>
      <c r="Y172" s="58"/>
      <c r="Z172" s="53">
        <v>2.4222999999999999</v>
      </c>
      <c r="AA172" s="55">
        <v>13679.7998047</v>
      </c>
      <c r="AB172" s="53">
        <f t="shared" si="51"/>
        <v>6.8398999023499996E-2</v>
      </c>
      <c r="AC172" s="59">
        <f t="shared" si="65"/>
        <v>44.842093464888741</v>
      </c>
      <c r="AD172" s="60">
        <f>Table4[[#This Row],[2021 area (km2)]]-Table4[[#This Row],[1965 area (km2)]]</f>
        <v>-1.0862100299999999</v>
      </c>
      <c r="AE172" s="60">
        <f t="shared" si="67"/>
        <v>-1.9396607678571428E-2</v>
      </c>
      <c r="AF172" s="9" t="s">
        <v>8</v>
      </c>
      <c r="AG172" s="2" t="s">
        <v>11</v>
      </c>
      <c r="AH172" s="51" t="s">
        <v>262</v>
      </c>
      <c r="AI172" s="2">
        <v>0</v>
      </c>
    </row>
    <row r="173" spans="1:35" x14ac:dyDescent="0.35">
      <c r="A173" s="2">
        <v>167</v>
      </c>
      <c r="B173" s="9" t="s">
        <v>194</v>
      </c>
      <c r="C173" s="54">
        <v>32.396088399999996</v>
      </c>
      <c r="D173" s="54">
        <v>26801.1914062</v>
      </c>
      <c r="E173" s="55">
        <f t="shared" si="54"/>
        <v>0.26801191406199998</v>
      </c>
      <c r="F173" s="56">
        <f t="shared" si="42"/>
        <v>-1.0713076800000039</v>
      </c>
      <c r="G173" s="55">
        <f t="shared" si="44"/>
        <v>-0.10713076800000039</v>
      </c>
      <c r="H173" s="54">
        <v>33.46739608</v>
      </c>
      <c r="I173" s="54">
        <v>26723.4003906</v>
      </c>
      <c r="J173" s="55">
        <f t="shared" si="45"/>
        <v>0.40085100585900002</v>
      </c>
      <c r="K173" s="56">
        <f t="shared" si="57"/>
        <v>-2.1823892845999993</v>
      </c>
      <c r="L173" s="55">
        <f t="shared" si="46"/>
        <v>-0.15588494889999996</v>
      </c>
      <c r="M173" s="54">
        <v>35.6497853646</v>
      </c>
      <c r="N173" s="57">
        <v>29262.3007812</v>
      </c>
      <c r="O173" s="55">
        <f t="shared" si="47"/>
        <v>0.87786902343600004</v>
      </c>
      <c r="P173" s="56">
        <f t="shared" si="59"/>
        <v>-1.8273730824000012</v>
      </c>
      <c r="Q173" s="55">
        <f t="shared" si="60"/>
        <v>-0.16612482567272738</v>
      </c>
      <c r="R173" s="55">
        <v>37.477158447000001</v>
      </c>
      <c r="S173" s="55">
        <v>32083.6992188</v>
      </c>
      <c r="T173" s="55">
        <f t="shared" si="58"/>
        <v>0.96251097656399998</v>
      </c>
      <c r="U173" s="56">
        <f t="shared" si="66"/>
        <v>-15.800441552999999</v>
      </c>
      <c r="V173" s="55">
        <f t="shared" si="61"/>
        <v>-0.75240197871428571</v>
      </c>
      <c r="W173" s="58"/>
      <c r="X173" s="58"/>
      <c r="Y173" s="58"/>
      <c r="Z173" s="53">
        <v>53.2776</v>
      </c>
      <c r="AA173" s="55">
        <v>47467.3984375</v>
      </c>
      <c r="AB173" s="53">
        <f t="shared" si="51"/>
        <v>0.23733699218750001</v>
      </c>
      <c r="AC173" s="59">
        <f t="shared" si="65"/>
        <v>39.193791762391704</v>
      </c>
      <c r="AD173" s="60">
        <f>Table4[[#This Row],[2021 area (km2)]]-Table4[[#This Row],[1965 area (km2)]]</f>
        <v>-20.881511600000003</v>
      </c>
      <c r="AE173" s="60">
        <f t="shared" si="67"/>
        <v>-0.37288413571428575</v>
      </c>
      <c r="AF173" s="9" t="s">
        <v>8</v>
      </c>
      <c r="AG173" s="2" t="s">
        <v>111</v>
      </c>
      <c r="AH173" s="51" t="s">
        <v>262</v>
      </c>
      <c r="AI173" s="2">
        <v>0</v>
      </c>
    </row>
    <row r="174" spans="1:35" x14ac:dyDescent="0.35">
      <c r="A174" s="2">
        <v>168</v>
      </c>
      <c r="B174" s="9" t="s">
        <v>195</v>
      </c>
      <c r="C174" s="54">
        <v>167.21108939999999</v>
      </c>
      <c r="D174" s="54">
        <v>56061.90625</v>
      </c>
      <c r="E174" s="55">
        <f t="shared" si="54"/>
        <v>0.56061906250000004</v>
      </c>
      <c r="F174" s="56">
        <f t="shared" si="42"/>
        <v>-2.2193799450000142</v>
      </c>
      <c r="G174" s="55">
        <f t="shared" si="44"/>
        <v>-0.22193799450000143</v>
      </c>
      <c r="H174" s="54">
        <v>169.43046934500001</v>
      </c>
      <c r="I174" s="54">
        <v>57130.1015625</v>
      </c>
      <c r="J174" s="55">
        <f t="shared" si="45"/>
        <v>0.85695152343750003</v>
      </c>
      <c r="K174" s="56">
        <f t="shared" si="57"/>
        <v>-1.2781706289989927</v>
      </c>
      <c r="L174" s="55">
        <f t="shared" si="46"/>
        <v>-9.1297902071356615E-2</v>
      </c>
      <c r="M174" s="54">
        <v>170.708639973999</v>
      </c>
      <c r="N174" s="57">
        <v>56546.1015625</v>
      </c>
      <c r="O174" s="55">
        <f t="shared" si="47"/>
        <v>1.6963830468750001</v>
      </c>
      <c r="P174" s="56">
        <f t="shared" si="59"/>
        <v>-1.2941632540010062</v>
      </c>
      <c r="Q174" s="55">
        <f t="shared" si="60"/>
        <v>-0.11765120490918238</v>
      </c>
      <c r="R174" s="55">
        <v>172.002803228</v>
      </c>
      <c r="S174" s="55">
        <v>57810.6015625</v>
      </c>
      <c r="T174" s="55">
        <f t="shared" si="58"/>
        <v>1.7343180468749999</v>
      </c>
      <c r="U174" s="56">
        <f t="shared" si="66"/>
        <v>-0.50565877200000386</v>
      </c>
      <c r="V174" s="55">
        <f t="shared" si="61"/>
        <v>-2.4078989142857325E-2</v>
      </c>
      <c r="W174" s="58"/>
      <c r="X174" s="58"/>
      <c r="Y174" s="58"/>
      <c r="Z174" s="53">
        <v>172.50846200000001</v>
      </c>
      <c r="AA174" s="55">
        <v>56834.8007812</v>
      </c>
      <c r="AB174" s="53">
        <f t="shared" si="51"/>
        <v>0.28417400390600001</v>
      </c>
      <c r="AC174" s="59">
        <f t="shared" si="65"/>
        <v>3.0707899998552048</v>
      </c>
      <c r="AD174" s="60">
        <f>Table4[[#This Row],[2021 area (km2)]]-Table4[[#This Row],[1965 area (km2)]]</f>
        <v>-5.297372600000017</v>
      </c>
      <c r="AE174" s="60">
        <f t="shared" si="67"/>
        <v>-9.4595939285714595E-2</v>
      </c>
      <c r="AF174" s="9" t="s">
        <v>3</v>
      </c>
      <c r="AG174" s="2" t="s">
        <v>17</v>
      </c>
      <c r="AH174" s="51" t="s">
        <v>262</v>
      </c>
      <c r="AI174" s="2">
        <v>0</v>
      </c>
    </row>
    <row r="175" spans="1:35" x14ac:dyDescent="0.35">
      <c r="A175" s="2">
        <v>169</v>
      </c>
      <c r="B175" s="9" t="s">
        <v>196</v>
      </c>
      <c r="C175" s="54">
        <v>65.277348509999996</v>
      </c>
      <c r="D175" s="54">
        <v>40811.8164062</v>
      </c>
      <c r="E175" s="55">
        <f t="shared" si="54"/>
        <v>0.40811816406200002</v>
      </c>
      <c r="F175" s="56">
        <f t="shared" si="42"/>
        <v>-0.54800844030000917</v>
      </c>
      <c r="G175" s="55">
        <f t="shared" si="44"/>
        <v>-5.480084403000092E-2</v>
      </c>
      <c r="H175" s="54">
        <v>65.825356950300005</v>
      </c>
      <c r="I175" s="54">
        <v>41721.6015625</v>
      </c>
      <c r="J175" s="55">
        <f t="shared" si="45"/>
        <v>0.62582402343749999</v>
      </c>
      <c r="K175" s="56">
        <f t="shared" si="57"/>
        <v>-1.3330742893998888</v>
      </c>
      <c r="L175" s="55">
        <f t="shared" si="46"/>
        <v>-9.5219592099992062E-2</v>
      </c>
      <c r="M175" s="54">
        <v>67.158431239699894</v>
      </c>
      <c r="N175" s="57">
        <v>43029.1015625</v>
      </c>
      <c r="O175" s="55">
        <f t="shared" si="47"/>
        <v>1.290873046875</v>
      </c>
      <c r="P175" s="56">
        <f t="shared" si="59"/>
        <v>-2.3663581400001021E-2</v>
      </c>
      <c r="Q175" s="55">
        <f t="shared" si="60"/>
        <v>-2.1512346727273657E-3</v>
      </c>
      <c r="R175" s="55">
        <v>67.182094821099895</v>
      </c>
      <c r="S175" s="55">
        <v>46171.6015625</v>
      </c>
      <c r="T175" s="55">
        <f t="shared" si="58"/>
        <v>1.3851480468749999</v>
      </c>
      <c r="U175" s="56">
        <f t="shared" si="66"/>
        <v>-5.3419161789001066</v>
      </c>
      <c r="V175" s="55">
        <f t="shared" si="61"/>
        <v>-0.25437696090000506</v>
      </c>
      <c r="W175" s="58"/>
      <c r="X175" s="58"/>
      <c r="Y175" s="58"/>
      <c r="Z175" s="53">
        <v>72.524011000000002</v>
      </c>
      <c r="AA175" s="55">
        <v>58192.6992188</v>
      </c>
      <c r="AB175" s="53">
        <f t="shared" si="51"/>
        <v>0.29096349609400002</v>
      </c>
      <c r="AC175" s="59">
        <f t="shared" si="65"/>
        <v>9.9920872964403546</v>
      </c>
      <c r="AD175" s="60">
        <f>Table4[[#This Row],[2021 area (km2)]]-Table4[[#This Row],[1965 area (km2)]]</f>
        <v>-7.2466624900000056</v>
      </c>
      <c r="AE175" s="60">
        <f t="shared" si="67"/>
        <v>-0.12940468732142868</v>
      </c>
      <c r="AF175" s="9" t="s">
        <v>8</v>
      </c>
      <c r="AG175" s="2" t="s">
        <v>27</v>
      </c>
      <c r="AH175" s="51" t="s">
        <v>262</v>
      </c>
      <c r="AI175" s="2">
        <v>0</v>
      </c>
    </row>
    <row r="176" spans="1:35" x14ac:dyDescent="0.35">
      <c r="A176" s="2">
        <v>170</v>
      </c>
      <c r="B176" s="9" t="s">
        <v>197</v>
      </c>
      <c r="C176" s="54">
        <v>296.45480350000003</v>
      </c>
      <c r="D176" s="54">
        <v>89577.4765625</v>
      </c>
      <c r="E176" s="55">
        <f t="shared" si="54"/>
        <v>0.89577476562500002</v>
      </c>
      <c r="F176" s="56">
        <f t="shared" si="42"/>
        <v>-10.029428832999997</v>
      </c>
      <c r="G176" s="55">
        <f t="shared" si="44"/>
        <v>-1.0029428832999998</v>
      </c>
      <c r="H176" s="54">
        <v>306.48423233300002</v>
      </c>
      <c r="I176" s="54">
        <v>91697.6015625</v>
      </c>
      <c r="J176" s="55">
        <f t="shared" si="45"/>
        <v>1.3754640234375</v>
      </c>
      <c r="K176" s="56">
        <f t="shared" si="57"/>
        <v>-13.438657003000003</v>
      </c>
      <c r="L176" s="55">
        <f t="shared" si="46"/>
        <v>-0.9599040716428574</v>
      </c>
      <c r="M176" s="54">
        <v>319.92288933600003</v>
      </c>
      <c r="N176" s="57">
        <v>97321.8984375</v>
      </c>
      <c r="O176" s="55">
        <f t="shared" si="47"/>
        <v>2.9196569531250001</v>
      </c>
      <c r="P176" s="56">
        <f t="shared" si="59"/>
        <v>-3.6874827179989893</v>
      </c>
      <c r="Q176" s="55">
        <f t="shared" si="60"/>
        <v>-0.33522570163627174</v>
      </c>
      <c r="R176" s="55">
        <v>323.61037205399901</v>
      </c>
      <c r="S176" s="55">
        <v>97955</v>
      </c>
      <c r="T176" s="55">
        <f t="shared" si="58"/>
        <v>2.93865</v>
      </c>
      <c r="U176" s="56">
        <f t="shared" si="66"/>
        <v>-11.967738946000964</v>
      </c>
      <c r="V176" s="55">
        <f t="shared" si="61"/>
        <v>-0.56989233076195067</v>
      </c>
      <c r="W176" s="58"/>
      <c r="X176" s="58"/>
      <c r="Y176" s="58"/>
      <c r="Z176" s="53">
        <v>335.57811099999998</v>
      </c>
      <c r="AA176" s="55">
        <v>97094.1015625</v>
      </c>
      <c r="AB176" s="53">
        <f t="shared" si="51"/>
        <v>0.48547050781250001</v>
      </c>
      <c r="AC176" s="59">
        <f t="shared" si="65"/>
        <v>11.658480162313076</v>
      </c>
      <c r="AD176" s="60">
        <f>Table4[[#This Row],[2021 area (km2)]]-Table4[[#This Row],[1965 area (km2)]]</f>
        <v>-39.123307499999953</v>
      </c>
      <c r="AE176" s="60">
        <f t="shared" si="67"/>
        <v>-0.69863049107142772</v>
      </c>
      <c r="AF176" s="9" t="s">
        <v>8</v>
      </c>
      <c r="AG176" s="2" t="s">
        <v>13</v>
      </c>
      <c r="AH176" s="51" t="s">
        <v>262</v>
      </c>
      <c r="AI176" s="2">
        <v>0</v>
      </c>
    </row>
    <row r="177" spans="1:35" x14ac:dyDescent="0.35">
      <c r="A177" s="2">
        <v>171</v>
      </c>
      <c r="B177" s="9" t="s">
        <v>198</v>
      </c>
      <c r="C177" s="54">
        <v>52.512097760000003</v>
      </c>
      <c r="D177" s="54">
        <v>51230.53125</v>
      </c>
      <c r="E177" s="55">
        <f t="shared" si="54"/>
        <v>0.5123053125</v>
      </c>
      <c r="F177" s="56">
        <f t="shared" si="42"/>
        <v>-3.8874547357999987</v>
      </c>
      <c r="G177" s="55">
        <f t="shared" si="44"/>
        <v>-0.38874547357999989</v>
      </c>
      <c r="H177" s="54">
        <v>56.399552495800002</v>
      </c>
      <c r="I177" s="54">
        <v>51216</v>
      </c>
      <c r="J177" s="55">
        <f t="shared" si="45"/>
        <v>0.76824000000000003</v>
      </c>
      <c r="K177" s="56">
        <f t="shared" si="57"/>
        <v>-5.3742983197998981</v>
      </c>
      <c r="L177" s="55">
        <f t="shared" si="46"/>
        <v>-0.38387845141427845</v>
      </c>
      <c r="M177" s="54">
        <v>61.7738508155999</v>
      </c>
      <c r="N177" s="57">
        <v>51899.8007812</v>
      </c>
      <c r="O177" s="55">
        <f t="shared" si="47"/>
        <v>1.556994023436</v>
      </c>
      <c r="P177" s="56">
        <f t="shared" si="59"/>
        <v>-0.64794301890010075</v>
      </c>
      <c r="Q177" s="55">
        <f t="shared" si="60"/>
        <v>-5.8903910809100068E-2</v>
      </c>
      <c r="R177" s="55">
        <v>62.421793834500001</v>
      </c>
      <c r="S177" s="55">
        <v>52428.1992188</v>
      </c>
      <c r="T177" s="55">
        <f t="shared" si="58"/>
        <v>1.5728459765639999</v>
      </c>
      <c r="U177" s="56">
        <f t="shared" si="66"/>
        <v>-6.6029411655000061</v>
      </c>
      <c r="V177" s="55">
        <f t="shared" si="61"/>
        <v>-0.31442576978571457</v>
      </c>
      <c r="W177" s="58"/>
      <c r="X177" s="58"/>
      <c r="Y177" s="58"/>
      <c r="Z177" s="53">
        <v>69.024735000000007</v>
      </c>
      <c r="AA177" s="55">
        <v>58492.1015625</v>
      </c>
      <c r="AB177" s="53">
        <f t="shared" si="51"/>
        <v>0.29246050781249999</v>
      </c>
      <c r="AC177" s="59">
        <f t="shared" si="65"/>
        <v>23.922782521367161</v>
      </c>
      <c r="AD177" s="60">
        <f>Table4[[#This Row],[2021 area (km2)]]-Table4[[#This Row],[1965 area (km2)]]</f>
        <v>-16.512637240000004</v>
      </c>
      <c r="AE177" s="60">
        <f t="shared" si="67"/>
        <v>-0.29486852214285719</v>
      </c>
      <c r="AF177" s="9" t="s">
        <v>8</v>
      </c>
      <c r="AG177" s="2" t="s">
        <v>39</v>
      </c>
      <c r="AH177" s="51" t="s">
        <v>262</v>
      </c>
      <c r="AI177" s="2">
        <v>0</v>
      </c>
    </row>
    <row r="178" spans="1:35" x14ac:dyDescent="0.35">
      <c r="A178" s="2">
        <v>172</v>
      </c>
      <c r="B178" s="12" t="s">
        <v>267</v>
      </c>
      <c r="C178" s="54">
        <v>5.3224563500000004</v>
      </c>
      <c r="D178" s="54">
        <v>10156.8408203</v>
      </c>
      <c r="E178" s="55">
        <f t="shared" si="54"/>
        <v>0.101568408203</v>
      </c>
      <c r="F178" s="56">
        <f t="shared" si="42"/>
        <v>-1.5635433715699998</v>
      </c>
      <c r="G178" s="55">
        <f t="shared" si="44"/>
        <v>-0.15635433715699998</v>
      </c>
      <c r="H178" s="54">
        <v>6.8859997215700002</v>
      </c>
      <c r="I178" s="54">
        <v>11580.7998047</v>
      </c>
      <c r="J178" s="55">
        <f t="shared" si="45"/>
        <v>0.17371199707049997</v>
      </c>
      <c r="K178" s="56">
        <f t="shared" si="57"/>
        <v>-2.4686862000800005</v>
      </c>
      <c r="L178" s="55">
        <f t="shared" si="46"/>
        <v>-0.17633472857714289</v>
      </c>
      <c r="M178" s="54">
        <v>9.3546859216500007</v>
      </c>
      <c r="N178" s="57">
        <v>14009.9003906</v>
      </c>
      <c r="O178" s="55">
        <f t="shared" si="47"/>
        <v>0.42029701171799999</v>
      </c>
      <c r="P178" s="56">
        <f t="shared" si="59"/>
        <v>-0.60593279161999902</v>
      </c>
      <c r="Q178" s="55">
        <f t="shared" si="60"/>
        <v>-5.5084799238181728E-2</v>
      </c>
      <c r="R178" s="55">
        <v>9.9606187132699997</v>
      </c>
      <c r="S178" s="55">
        <v>15167.4003906</v>
      </c>
      <c r="T178" s="55">
        <f t="shared" si="58"/>
        <v>0.455022011718</v>
      </c>
      <c r="U178" s="56">
        <f t="shared" si="66"/>
        <v>-2.4619482867300011</v>
      </c>
      <c r="V178" s="55">
        <f t="shared" si="61"/>
        <v>-0.11723563270142863</v>
      </c>
      <c r="W178" s="58"/>
      <c r="X178" s="58"/>
      <c r="Y178" s="58"/>
      <c r="Z178" s="53">
        <v>12.422567000000001</v>
      </c>
      <c r="AA178" s="55">
        <v>16694.9003906</v>
      </c>
      <c r="AB178" s="53">
        <f t="shared" si="51"/>
        <v>8.3474501953000005E-2</v>
      </c>
      <c r="AC178" s="59">
        <f t="shared" si="65"/>
        <v>57.154939474264857</v>
      </c>
      <c r="AD178" s="60">
        <f>Table4[[#This Row],[2021 area (km2)]]-Table4[[#This Row],[1965 area (km2)]]</f>
        <v>-7.1001106500000004</v>
      </c>
      <c r="AE178" s="60">
        <f t="shared" si="67"/>
        <v>-0.12678769017857144</v>
      </c>
      <c r="AF178" s="9" t="s">
        <v>8</v>
      </c>
      <c r="AG178" s="2" t="s">
        <v>70</v>
      </c>
      <c r="AH178" s="51" t="s">
        <v>262</v>
      </c>
      <c r="AI178" s="2">
        <v>0</v>
      </c>
    </row>
    <row r="179" spans="1:35" x14ac:dyDescent="0.35">
      <c r="A179" s="2">
        <v>173</v>
      </c>
      <c r="B179" s="9" t="s">
        <v>268</v>
      </c>
      <c r="C179" s="54">
        <v>1.525440913</v>
      </c>
      <c r="D179" s="54">
        <v>5928.4887694999998</v>
      </c>
      <c r="E179" s="55">
        <f t="shared" si="54"/>
        <v>5.9284887694999996E-2</v>
      </c>
      <c r="F179" s="56">
        <f t="shared" si="42"/>
        <v>-0.10745316237000013</v>
      </c>
      <c r="G179" s="55">
        <f t="shared" si="44"/>
        <v>-1.0745316237000013E-2</v>
      </c>
      <c r="H179" s="54">
        <v>1.6328940753700001</v>
      </c>
      <c r="I179" s="54">
        <v>5970.9702147999997</v>
      </c>
      <c r="J179" s="55">
        <f t="shared" si="45"/>
        <v>8.9564553221999993E-2</v>
      </c>
      <c r="K179" s="56">
        <f t="shared" si="57"/>
        <v>-0.32057157697999994</v>
      </c>
      <c r="L179" s="55">
        <f t="shared" si="46"/>
        <v>-2.289796978428571E-2</v>
      </c>
      <c r="M179" s="54">
        <v>1.95346565235</v>
      </c>
      <c r="N179" s="57">
        <v>6192.2299805000002</v>
      </c>
      <c r="O179" s="55">
        <f t="shared" si="47"/>
        <v>0.18576689941499999</v>
      </c>
      <c r="P179" s="56">
        <f t="shared" si="59"/>
        <v>-0.18140819559999977</v>
      </c>
      <c r="Q179" s="55">
        <f t="shared" si="60"/>
        <v>-1.6491654145454525E-2</v>
      </c>
      <c r="R179" s="55">
        <v>2.1348738479499998</v>
      </c>
      <c r="S179" s="55">
        <v>6335.7900391000003</v>
      </c>
      <c r="T179" s="55">
        <f t="shared" si="58"/>
        <v>0.19007370117300001</v>
      </c>
      <c r="U179" s="56">
        <f t="shared" si="66"/>
        <v>-0.37976015205000024</v>
      </c>
      <c r="V179" s="55">
        <f t="shared" si="61"/>
        <v>-1.8083816764285728E-2</v>
      </c>
      <c r="W179" s="55">
        <v>2.3647127270300001</v>
      </c>
      <c r="X179" s="55">
        <v>7944.1699219000002</v>
      </c>
      <c r="Y179" s="55">
        <f t="shared" si="64"/>
        <v>5.5609189453299998E-2</v>
      </c>
      <c r="Z179" s="53">
        <v>2.514634</v>
      </c>
      <c r="AA179" s="55">
        <v>7944.4199219000002</v>
      </c>
      <c r="AB179" s="53">
        <f t="shared" si="51"/>
        <v>3.9722099609500003E-2</v>
      </c>
      <c r="AC179" s="59">
        <f t="shared" si="65"/>
        <v>39.337457737388426</v>
      </c>
      <c r="AD179" s="60">
        <f>Table4[[#This Row],[2021 area (km2)]]-Table4[[#This Row],[1965 area (km2)]]</f>
        <v>-0.98919308700000008</v>
      </c>
      <c r="AE179" s="60">
        <f t="shared" si="67"/>
        <v>-1.7664162267857143E-2</v>
      </c>
      <c r="AF179" s="9" t="s">
        <v>8</v>
      </c>
      <c r="AG179" s="2" t="s">
        <v>4</v>
      </c>
      <c r="AH179" s="51" t="s">
        <v>262</v>
      </c>
      <c r="AI179" s="2">
        <v>0</v>
      </c>
    </row>
    <row r="180" spans="1:35" x14ac:dyDescent="0.35">
      <c r="A180" s="2">
        <v>174</v>
      </c>
      <c r="B180" s="9" t="s">
        <v>199</v>
      </c>
      <c r="C180" s="54">
        <v>1.002332869</v>
      </c>
      <c r="D180" s="54">
        <v>4397.8256836</v>
      </c>
      <c r="E180" s="55">
        <f t="shared" si="54"/>
        <v>4.3978256835999999E-2</v>
      </c>
      <c r="F180" s="56">
        <f t="shared" si="42"/>
        <v>-0.4745627131800001</v>
      </c>
      <c r="G180" s="55">
        <f t="shared" si="44"/>
        <v>-4.745627131800001E-2</v>
      </c>
      <c r="H180" s="54">
        <v>1.4768955821800001</v>
      </c>
      <c r="I180" s="54">
        <v>5155.3901366999999</v>
      </c>
      <c r="J180" s="55">
        <f t="shared" si="45"/>
        <v>7.7330852050499985E-2</v>
      </c>
      <c r="K180" s="56">
        <f t="shared" si="57"/>
        <v>-0.79953419819999993</v>
      </c>
      <c r="L180" s="55">
        <f t="shared" si="46"/>
        <v>-5.710958558571428E-2</v>
      </c>
      <c r="M180" s="54">
        <v>2.27642978038</v>
      </c>
      <c r="N180" s="57">
        <v>6931.2597655999998</v>
      </c>
      <c r="O180" s="55">
        <f t="shared" si="47"/>
        <v>0.207937792968</v>
      </c>
      <c r="P180" s="56">
        <f t="shared" si="59"/>
        <v>-0.14062090827999985</v>
      </c>
      <c r="Q180" s="55">
        <f t="shared" si="60"/>
        <v>-1.2783718934545441E-2</v>
      </c>
      <c r="R180" s="55">
        <v>2.4170506886599998</v>
      </c>
      <c r="S180" s="55">
        <v>7027.9599608999997</v>
      </c>
      <c r="T180" s="55">
        <f t="shared" si="58"/>
        <v>0.21083879882699999</v>
      </c>
      <c r="U180" s="56">
        <f t="shared" si="66"/>
        <v>-0.53733731133999996</v>
      </c>
      <c r="V180" s="55">
        <f t="shared" si="61"/>
        <v>-2.5587491016190473E-2</v>
      </c>
      <c r="W180" s="55">
        <v>2.3029160964200002</v>
      </c>
      <c r="X180" s="55">
        <v>5788.8798827999999</v>
      </c>
      <c r="Y180" s="55">
        <f t="shared" si="64"/>
        <v>4.0522159179599997E-2</v>
      </c>
      <c r="Z180" s="53">
        <v>2.9543879999999998</v>
      </c>
      <c r="AA180" s="55">
        <v>6408.8901366999999</v>
      </c>
      <c r="AB180" s="53">
        <f t="shared" si="51"/>
        <v>3.2044450683500002E-2</v>
      </c>
      <c r="AC180" s="59">
        <f t="shared" si="65"/>
        <v>66.073079466881126</v>
      </c>
      <c r="AD180" s="60">
        <f>Table4[[#This Row],[2021 area (km2)]]-Table4[[#This Row],[1979 area (km2)]]</f>
        <v>-1.3005832274200002</v>
      </c>
      <c r="AE180" s="60">
        <f>AD180/42</f>
        <v>-3.0966267319523816E-2</v>
      </c>
      <c r="AF180" s="9" t="s">
        <v>3</v>
      </c>
      <c r="AG180" s="2" t="s">
        <v>202</v>
      </c>
      <c r="AH180" s="51" t="s">
        <v>262</v>
      </c>
      <c r="AI180" s="2">
        <v>0</v>
      </c>
    </row>
    <row r="181" spans="1:35" x14ac:dyDescent="0.35">
      <c r="A181" s="2">
        <v>175</v>
      </c>
      <c r="B181" s="9" t="s">
        <v>200</v>
      </c>
      <c r="C181" s="54">
        <v>0.53961070700000002</v>
      </c>
      <c r="D181" s="54">
        <v>4357.234375</v>
      </c>
      <c r="E181" s="55">
        <f t="shared" si="54"/>
        <v>4.3572343749999999E-2</v>
      </c>
      <c r="F181" s="56">
        <f t="shared" si="42"/>
        <v>-0.14004352822900001</v>
      </c>
      <c r="G181" s="55">
        <f t="shared" si="44"/>
        <v>-1.4004352822900001E-2</v>
      </c>
      <c r="H181" s="54">
        <v>0.67965423522900004</v>
      </c>
      <c r="I181" s="54">
        <v>4175.9199219000002</v>
      </c>
      <c r="J181" s="55">
        <f t="shared" si="45"/>
        <v>6.26387988285E-2</v>
      </c>
      <c r="K181" s="56">
        <f t="shared" si="57"/>
        <v>-1.2151023233009999</v>
      </c>
      <c r="L181" s="55">
        <f t="shared" si="46"/>
        <v>-8.6793023092928565E-2</v>
      </c>
      <c r="M181" s="54">
        <v>1.8947565585299999</v>
      </c>
      <c r="N181" s="57">
        <v>9581.4501952999999</v>
      </c>
      <c r="O181" s="55">
        <f t="shared" si="47"/>
        <v>0.28744350585900003</v>
      </c>
      <c r="P181" s="61">
        <f t="shared" si="59"/>
        <v>0.52921942483999995</v>
      </c>
      <c r="Q181" s="55">
        <f t="shared" si="60"/>
        <v>4.8110856803636359E-2</v>
      </c>
      <c r="R181" s="55">
        <v>1.36553713369</v>
      </c>
      <c r="S181" s="55">
        <v>7049.2202147999997</v>
      </c>
      <c r="T181" s="55">
        <f t="shared" si="58"/>
        <v>0.21147660644399999</v>
      </c>
      <c r="U181" s="56">
        <f t="shared" si="66"/>
        <v>-0.75950586630999983</v>
      </c>
      <c r="V181" s="55">
        <f t="shared" si="61"/>
        <v>-3.6166946014761898E-2</v>
      </c>
      <c r="W181" s="55">
        <v>1.262208</v>
      </c>
      <c r="X181" s="55">
        <v>5000.4599608999997</v>
      </c>
      <c r="Y181" s="55">
        <f t="shared" si="64"/>
        <v>3.5003219726300001E-2</v>
      </c>
      <c r="Z181" s="53">
        <v>2.1250429999999998</v>
      </c>
      <c r="AA181" s="55">
        <v>9140.0195311999996</v>
      </c>
      <c r="AB181" s="53">
        <f t="shared" si="51"/>
        <v>4.5700097655999999E-2</v>
      </c>
      <c r="AC181" s="59">
        <f t="shared" si="65"/>
        <v>74.607068798137249</v>
      </c>
      <c r="AD181" s="60">
        <f>Table4[[#This Row],[2021 area (km2)]]-Table4[[#This Row],[1979 area (km2)]]</f>
        <v>-0.72259729299999997</v>
      </c>
      <c r="AE181" s="60">
        <f>AD181/42</f>
        <v>-1.720469745238095E-2</v>
      </c>
      <c r="AF181" s="9" t="s">
        <v>8</v>
      </c>
      <c r="AG181" s="2" t="s">
        <v>202</v>
      </c>
      <c r="AH181" s="51" t="s">
        <v>262</v>
      </c>
      <c r="AI181" s="2">
        <v>0</v>
      </c>
    </row>
    <row r="182" spans="1:35" x14ac:dyDescent="0.35">
      <c r="A182" s="2">
        <v>176</v>
      </c>
      <c r="B182" s="9" t="s">
        <v>269</v>
      </c>
      <c r="C182" s="54">
        <v>3.3425113290000001</v>
      </c>
      <c r="D182" s="54">
        <v>7218.0371094000002</v>
      </c>
      <c r="E182" s="55">
        <f t="shared" si="54"/>
        <v>7.2180371093999995E-2</v>
      </c>
      <c r="F182" s="56">
        <f>C182-H182</f>
        <v>-0.85899043342000025</v>
      </c>
      <c r="G182" s="55">
        <f t="shared" si="44"/>
        <v>-8.589904334200002E-2</v>
      </c>
      <c r="H182" s="54">
        <v>4.2015017624200004</v>
      </c>
      <c r="I182" s="54">
        <v>7980.8999022999997</v>
      </c>
      <c r="J182" s="55">
        <f t="shared" si="45"/>
        <v>0.11971349853449999</v>
      </c>
      <c r="K182" s="56">
        <f>H182-M182</f>
        <v>-1.1209081477999998</v>
      </c>
      <c r="L182" s="55">
        <f t="shared" si="46"/>
        <v>-8.0064867699999986E-2</v>
      </c>
      <c r="M182" s="54">
        <v>5.3224099102200002</v>
      </c>
      <c r="N182" s="57">
        <v>8969.6904297000001</v>
      </c>
      <c r="O182" s="55">
        <f t="shared" si="47"/>
        <v>0.26909071289099995</v>
      </c>
      <c r="P182" s="56">
        <f t="shared" si="59"/>
        <v>-0.52340079671999984</v>
      </c>
      <c r="Q182" s="55">
        <f t="shared" si="60"/>
        <v>-4.7581890610909075E-2</v>
      </c>
      <c r="R182" s="55">
        <v>5.84581070694</v>
      </c>
      <c r="S182" s="55">
        <v>9452.5498047000001</v>
      </c>
      <c r="T182" s="55">
        <f t="shared" si="58"/>
        <v>0.28357649414099995</v>
      </c>
      <c r="U182" s="56">
        <f t="shared" si="66"/>
        <v>-0.82709229305999976</v>
      </c>
      <c r="V182" s="55">
        <f t="shared" si="61"/>
        <v>-3.9385347288571418E-2</v>
      </c>
      <c r="W182" s="58"/>
      <c r="X182" s="58"/>
      <c r="Y182" s="58"/>
      <c r="Z182" s="53">
        <v>6.6729029999999998</v>
      </c>
      <c r="AA182" s="55">
        <v>10049.7001953</v>
      </c>
      <c r="AB182" s="53">
        <f t="shared" si="51"/>
        <v>5.02485009765E-2</v>
      </c>
      <c r="AC182" s="59">
        <f t="shared" si="65"/>
        <v>49.909187515538584</v>
      </c>
      <c r="AD182" s="60">
        <f>Table4[[#This Row],[2021 area (km2)]]-Table4[[#This Row],[1965 area (km2)]]</f>
        <v>-3.3303916709999997</v>
      </c>
      <c r="AE182" s="60">
        <f t="shared" si="67"/>
        <v>-5.9471279839285705E-2</v>
      </c>
      <c r="AF182" s="9" t="s">
        <v>94</v>
      </c>
      <c r="AG182" s="2" t="s">
        <v>15</v>
      </c>
      <c r="AH182" s="51" t="s">
        <v>262</v>
      </c>
      <c r="AI182" s="2">
        <v>0</v>
      </c>
    </row>
    <row r="183" spans="1:35" x14ac:dyDescent="0.35">
      <c r="A183" s="2">
        <v>177</v>
      </c>
      <c r="B183" s="12" t="s">
        <v>36</v>
      </c>
      <c r="C183" s="54">
        <v>1.172159671</v>
      </c>
      <c r="D183" s="54">
        <v>5099.5380858999997</v>
      </c>
      <c r="E183" s="55">
        <f t="shared" si="54"/>
        <v>5.0995380858999996E-2</v>
      </c>
      <c r="F183" s="66"/>
      <c r="G183" s="58"/>
      <c r="H183" s="67"/>
      <c r="I183" s="58"/>
      <c r="J183" s="58"/>
      <c r="K183" s="58"/>
      <c r="L183" s="58"/>
      <c r="M183" s="58"/>
      <c r="N183" s="65"/>
      <c r="O183" s="58"/>
      <c r="P183" s="58"/>
      <c r="Q183" s="58"/>
      <c r="R183" s="58"/>
      <c r="S183" s="58"/>
      <c r="T183" s="58"/>
      <c r="U183" s="58"/>
      <c r="V183" s="58"/>
      <c r="W183" s="58" t="s">
        <v>153</v>
      </c>
      <c r="X183" s="58"/>
      <c r="Y183" s="58"/>
      <c r="Z183" s="58"/>
      <c r="AA183" s="58"/>
      <c r="AB183" s="58"/>
      <c r="AC183" s="65"/>
      <c r="AD183" s="60">
        <f>Table4[[#This Row],[2021 area (km2)]]-Table4[[#This Row],[1965 area (km2)]]</f>
        <v>1.172159671</v>
      </c>
      <c r="AE183" s="60">
        <f t="shared" si="67"/>
        <v>2.0931422696428569E-2</v>
      </c>
      <c r="AF183" s="9" t="s">
        <v>8</v>
      </c>
      <c r="AG183" s="2" t="s">
        <v>11</v>
      </c>
      <c r="AH183" s="51" t="s">
        <v>262</v>
      </c>
      <c r="AI183" s="2">
        <v>0</v>
      </c>
    </row>
    <row r="184" spans="1:35" x14ac:dyDescent="0.35">
      <c r="A184" s="2">
        <v>178</v>
      </c>
      <c r="B184" s="9" t="s">
        <v>201</v>
      </c>
      <c r="C184" s="54">
        <v>0</v>
      </c>
      <c r="D184" s="54">
        <v>2755.6289062000001</v>
      </c>
      <c r="E184" s="55">
        <f t="shared" si="54"/>
        <v>2.7556289062E-2</v>
      </c>
      <c r="F184" s="56">
        <f t="shared" ref="F184:F192" si="68">C184-H184</f>
        <v>-0.233980397427</v>
      </c>
      <c r="G184" s="55">
        <f t="shared" si="44"/>
        <v>-2.3398039742700001E-2</v>
      </c>
      <c r="H184" s="54">
        <v>0.233980397427</v>
      </c>
      <c r="I184" s="54">
        <v>3019.4399414</v>
      </c>
      <c r="J184" s="55">
        <f t="shared" si="45"/>
        <v>4.5291599120999997E-2</v>
      </c>
      <c r="K184" s="56">
        <f>H184-M184</f>
        <v>-1.2577092533999995E-2</v>
      </c>
      <c r="L184" s="55">
        <f>K184/14</f>
        <v>-8.9836375242857106E-4</v>
      </c>
      <c r="M184" s="54">
        <v>0.24655748996099999</v>
      </c>
      <c r="N184" s="57">
        <v>3213.0600586</v>
      </c>
      <c r="O184" s="55">
        <f>(N184*30)/1000000</f>
        <v>9.6391801757999995E-2</v>
      </c>
      <c r="P184" s="56">
        <f>M184-R184</f>
        <v>-0.31864851697499996</v>
      </c>
      <c r="Q184" s="55">
        <f>P184/11</f>
        <v>-2.896804699772727E-2</v>
      </c>
      <c r="R184" s="55">
        <v>0.56520600693599998</v>
      </c>
      <c r="S184" s="55">
        <v>4092.7099609000002</v>
      </c>
      <c r="T184" s="55">
        <f>(S184*30)/1000000</f>
        <v>0.12278129882700001</v>
      </c>
      <c r="U184" s="56">
        <f>R184-Z184</f>
        <v>-0.58903499306400009</v>
      </c>
      <c r="V184" s="55">
        <f>U184/21</f>
        <v>-2.8049285384000006E-2</v>
      </c>
      <c r="W184" s="58"/>
      <c r="X184" s="58"/>
      <c r="Y184" s="58"/>
      <c r="Z184" s="53">
        <v>1.1542410000000001</v>
      </c>
      <c r="AA184" s="55">
        <v>6344.9702147999997</v>
      </c>
      <c r="AB184" s="53">
        <f t="shared" si="51"/>
        <v>3.1724851073999999E-2</v>
      </c>
      <c r="AC184" s="59">
        <f>(Z184-C184)/Z184*100</f>
        <v>100</v>
      </c>
      <c r="AD184" s="60">
        <f>Table4[[#This Row],[2021 area (km2)]]-Table4[[#This Row],[1965 area (km2)]]</f>
        <v>-1.1542410000000001</v>
      </c>
      <c r="AE184" s="60">
        <f t="shared" si="67"/>
        <v>-2.061144642857143E-2</v>
      </c>
      <c r="AF184" s="9" t="s">
        <v>8</v>
      </c>
      <c r="AG184" s="2" t="s">
        <v>15</v>
      </c>
      <c r="AH184" s="51" t="s">
        <v>262</v>
      </c>
      <c r="AI184" s="2">
        <v>0</v>
      </c>
    </row>
    <row r="185" spans="1:35" x14ac:dyDescent="0.35">
      <c r="A185" s="2">
        <v>179</v>
      </c>
      <c r="B185" s="9" t="s">
        <v>203</v>
      </c>
      <c r="C185" s="54">
        <v>0.222208459</v>
      </c>
      <c r="D185" s="54">
        <v>2785.6159668</v>
      </c>
      <c r="E185" s="55">
        <f t="shared" si="54"/>
        <v>2.7856159668000001E-2</v>
      </c>
      <c r="F185" s="56">
        <f t="shared" si="68"/>
        <v>-4.2056028177000021E-2</v>
      </c>
      <c r="G185" s="55">
        <f t="shared" si="44"/>
        <v>-4.2056028177000025E-3</v>
      </c>
      <c r="H185" s="54">
        <v>0.26426448717700002</v>
      </c>
      <c r="I185" s="54">
        <v>2559.75</v>
      </c>
      <c r="J185" s="55">
        <f t="shared" si="45"/>
        <v>3.839625E-2</v>
      </c>
      <c r="K185" s="56">
        <f t="shared" ref="K185:K186" si="69">H185-M185</f>
        <v>-0.12728430967499998</v>
      </c>
      <c r="L185" s="55">
        <f t="shared" ref="L185:L186" si="70">K185/14</f>
        <v>-9.0917364053571415E-3</v>
      </c>
      <c r="M185" s="54">
        <v>0.391548796852</v>
      </c>
      <c r="N185" s="57">
        <v>3439.6799316000001</v>
      </c>
      <c r="O185" s="55">
        <f t="shared" ref="O185:O186" si="71">(N185*30)/1000000</f>
        <v>0.103190397948</v>
      </c>
      <c r="P185" s="56">
        <f t="shared" ref="P185:P186" si="72">M185-R185</f>
        <v>-5.6849523612999997E-2</v>
      </c>
      <c r="Q185" s="55">
        <f t="shared" ref="Q185:Q186" si="73">P185/11</f>
        <v>-5.1681385102727269E-3</v>
      </c>
      <c r="R185" s="55">
        <v>0.448398320465</v>
      </c>
      <c r="S185" s="55">
        <v>3506.9099120999999</v>
      </c>
      <c r="T185" s="55">
        <f>(S185*30)/1000000</f>
        <v>0.105207297363</v>
      </c>
      <c r="U185" s="56">
        <f t="shared" ref="U185:U186" si="74">R185-Z185</f>
        <v>-0.40719567953499997</v>
      </c>
      <c r="V185" s="55">
        <f t="shared" ref="V185:V186" si="75">U185/21</f>
        <v>-1.9390270454047617E-2</v>
      </c>
      <c r="W185" s="58"/>
      <c r="X185" s="58"/>
      <c r="Y185" s="58"/>
      <c r="Z185" s="53">
        <v>0.85559399999999997</v>
      </c>
      <c r="AA185" s="55">
        <v>5521.2001952999999</v>
      </c>
      <c r="AB185" s="53">
        <f t="shared" si="51"/>
        <v>2.7606000976500001E-2</v>
      </c>
      <c r="AC185" s="59">
        <f>(Z185-C185)/Z185*100</f>
        <v>74.02874973410286</v>
      </c>
      <c r="AD185" s="60">
        <f>Table4[[#This Row],[2021 area (km2)]]-Table4[[#This Row],[1965 area (km2)]]</f>
        <v>-0.633385541</v>
      </c>
      <c r="AE185" s="60">
        <f t="shared" si="67"/>
        <v>-1.1310456089285714E-2</v>
      </c>
      <c r="AF185" s="9" t="s">
        <v>8</v>
      </c>
      <c r="AG185" s="2" t="s">
        <v>15</v>
      </c>
      <c r="AH185" s="51" t="s">
        <v>262</v>
      </c>
      <c r="AI185" s="2">
        <v>0</v>
      </c>
    </row>
    <row r="186" spans="1:35" x14ac:dyDescent="0.35">
      <c r="A186" s="2">
        <v>180</v>
      </c>
      <c r="B186" s="9" t="s">
        <v>270</v>
      </c>
      <c r="C186" s="54">
        <v>0.36072217499999998</v>
      </c>
      <c r="D186" s="54">
        <v>2936.6088866999999</v>
      </c>
      <c r="E186" s="55">
        <f t="shared" si="54"/>
        <v>2.9366088866999998E-2</v>
      </c>
      <c r="F186" s="56">
        <f t="shared" si="68"/>
        <v>-0.11924570895100001</v>
      </c>
      <c r="G186" s="55">
        <f t="shared" si="44"/>
        <v>-1.19245708951E-2</v>
      </c>
      <c r="H186" s="54">
        <v>0.47996788395099999</v>
      </c>
      <c r="I186" s="54">
        <v>3412.3701172000001</v>
      </c>
      <c r="J186" s="55">
        <f t="shared" si="45"/>
        <v>5.1185551757999999E-2</v>
      </c>
      <c r="K186" s="56">
        <f t="shared" si="69"/>
        <v>-7.2754899496999981E-2</v>
      </c>
      <c r="L186" s="55">
        <f t="shared" si="70"/>
        <v>-5.1967785354999985E-3</v>
      </c>
      <c r="M186" s="54">
        <v>0.55272278344799997</v>
      </c>
      <c r="N186" s="57">
        <v>3947.5900879000001</v>
      </c>
      <c r="O186" s="55">
        <f t="shared" si="71"/>
        <v>0.118427702637</v>
      </c>
      <c r="P186" s="56">
        <f t="shared" si="72"/>
        <v>-2.0805309358000068E-2</v>
      </c>
      <c r="Q186" s="55">
        <f t="shared" si="73"/>
        <v>-1.891391759818188E-3</v>
      </c>
      <c r="R186" s="55">
        <v>0.57352809280600003</v>
      </c>
      <c r="S186" s="55">
        <v>4015.6699219000002</v>
      </c>
      <c r="T186" s="55">
        <f>(S186*30)/1000000</f>
        <v>0.12047009765700001</v>
      </c>
      <c r="U186" s="61">
        <f t="shared" si="74"/>
        <v>4.7760092806000021E-2</v>
      </c>
      <c r="V186" s="55">
        <f t="shared" si="75"/>
        <v>2.2742901336190485E-3</v>
      </c>
      <c r="W186" s="58"/>
      <c r="X186" s="58"/>
      <c r="Y186" s="58"/>
      <c r="Z186" s="53">
        <v>0.52576800000000001</v>
      </c>
      <c r="AA186" s="55">
        <v>3857.3300780999998</v>
      </c>
      <c r="AB186" s="53">
        <f t="shared" si="51"/>
        <v>1.9286650390499999E-2</v>
      </c>
      <c r="AC186" s="59">
        <f>(Z186-C186)/Z186*100</f>
        <v>31.391378897156162</v>
      </c>
      <c r="AD186" s="60">
        <f>Table4[[#This Row],[2021 area (km2)]]-Table4[[#This Row],[1965 area (km2)]]</f>
        <v>-0.16504582500000003</v>
      </c>
      <c r="AE186" s="60">
        <f t="shared" si="67"/>
        <v>-2.9472468750000006E-3</v>
      </c>
      <c r="AF186" s="9" t="s">
        <v>8</v>
      </c>
      <c r="AG186" s="2" t="s">
        <v>15</v>
      </c>
      <c r="AH186" s="51" t="s">
        <v>262</v>
      </c>
      <c r="AI186" s="2">
        <v>4</v>
      </c>
    </row>
    <row r="187" spans="1:35" x14ac:dyDescent="0.35">
      <c r="A187" s="2">
        <v>181</v>
      </c>
      <c r="B187" s="9" t="s">
        <v>271</v>
      </c>
      <c r="C187" s="54">
        <v>0.95948356700000004</v>
      </c>
      <c r="D187" s="54">
        <v>3942.7714844000002</v>
      </c>
      <c r="E187" s="55">
        <f t="shared" si="54"/>
        <v>3.9427714844000004E-2</v>
      </c>
      <c r="F187" s="56">
        <f t="shared" si="68"/>
        <v>-1.1506574009800001</v>
      </c>
      <c r="G187" s="55">
        <f t="shared" si="44"/>
        <v>-0.11506574009800001</v>
      </c>
      <c r="H187" s="54">
        <v>2.1101409679800001</v>
      </c>
      <c r="I187" s="54">
        <v>5774.3500977000003</v>
      </c>
      <c r="J187" s="55">
        <f t="shared" si="45"/>
        <v>8.6615251465500018E-2</v>
      </c>
      <c r="K187" s="58"/>
      <c r="L187" s="58"/>
      <c r="M187" s="58"/>
      <c r="N187" s="65"/>
      <c r="O187" s="58"/>
      <c r="P187" s="58"/>
      <c r="Q187" s="58"/>
      <c r="R187" s="58"/>
      <c r="S187" s="58"/>
      <c r="T187" s="58"/>
      <c r="U187" s="58"/>
      <c r="V187" s="58"/>
      <c r="W187" s="58" t="s">
        <v>153</v>
      </c>
      <c r="X187" s="58"/>
      <c r="Y187" s="58"/>
      <c r="Z187" s="58"/>
      <c r="AA187" s="58"/>
      <c r="AB187" s="58"/>
      <c r="AC187" s="65"/>
      <c r="AD187" s="60">
        <f>Table4[[#This Row],[2021 area (km2)]]-Table4[[#This Row],[1965 area (km2)]]</f>
        <v>0.95948356700000004</v>
      </c>
      <c r="AE187" s="60">
        <f t="shared" si="67"/>
        <v>1.7133635125000001E-2</v>
      </c>
      <c r="AF187" s="9" t="s">
        <v>8</v>
      </c>
      <c r="AG187" s="2" t="s">
        <v>15</v>
      </c>
      <c r="AH187" s="51" t="s">
        <v>262</v>
      </c>
      <c r="AI187" s="2">
        <v>0</v>
      </c>
    </row>
    <row r="188" spans="1:35" x14ac:dyDescent="0.35">
      <c r="A188" s="2">
        <v>182</v>
      </c>
      <c r="B188" s="9" t="s">
        <v>162</v>
      </c>
      <c r="C188" s="54">
        <v>25.03474284</v>
      </c>
      <c r="D188" s="54">
        <v>25952.2988281</v>
      </c>
      <c r="E188" s="55">
        <f t="shared" si="54"/>
        <v>0.25952298828100001</v>
      </c>
      <c r="F188" s="56">
        <f t="shared" si="68"/>
        <v>-3.7767581804999999</v>
      </c>
      <c r="G188" s="55">
        <f t="shared" si="44"/>
        <v>-0.37767581805</v>
      </c>
      <c r="H188" s="54">
        <v>28.8115010205</v>
      </c>
      <c r="I188" s="54">
        <v>28959.1992188</v>
      </c>
      <c r="J188" s="55">
        <f t="shared" si="45"/>
        <v>0.43438798828199998</v>
      </c>
      <c r="K188" s="56">
        <f>H188-M188</f>
        <v>-2.7269300857998999</v>
      </c>
      <c r="L188" s="55">
        <f>K188/14</f>
        <v>-0.19478072041427857</v>
      </c>
      <c r="M188" s="54">
        <v>31.5384311062999</v>
      </c>
      <c r="N188" s="57">
        <v>29464.9003906</v>
      </c>
      <c r="O188" s="55">
        <f>(N188*30)/1000000</f>
        <v>0.88394701171800005</v>
      </c>
      <c r="P188" s="56">
        <f>M188-R188</f>
        <v>-1.5183724173999984</v>
      </c>
      <c r="Q188" s="55">
        <f>P188/11</f>
        <v>-0.13803385612727259</v>
      </c>
      <c r="R188" s="55">
        <v>33.056803523699898</v>
      </c>
      <c r="S188" s="55">
        <v>32838.8984375</v>
      </c>
      <c r="T188" s="55">
        <f>(S188*30)/1000000</f>
        <v>0.98516695312500002</v>
      </c>
      <c r="U188" s="58"/>
      <c r="V188" s="58"/>
      <c r="W188" s="58"/>
      <c r="X188" s="58"/>
      <c r="Y188" s="58"/>
      <c r="Z188" s="65" t="s">
        <v>243</v>
      </c>
      <c r="AA188" s="65"/>
      <c r="AB188" s="65"/>
      <c r="AC188" s="59">
        <v>31.442980975020824</v>
      </c>
      <c r="AD188" s="65"/>
      <c r="AE188" s="65"/>
      <c r="AF188" s="9" t="s">
        <v>8</v>
      </c>
      <c r="AG188" s="2" t="s">
        <v>13</v>
      </c>
      <c r="AH188" s="51" t="s">
        <v>262</v>
      </c>
      <c r="AI188" s="2">
        <v>0</v>
      </c>
    </row>
    <row r="189" spans="1:35" x14ac:dyDescent="0.35">
      <c r="A189" s="2">
        <v>183</v>
      </c>
      <c r="B189" s="9" t="s">
        <v>277</v>
      </c>
      <c r="C189" s="54">
        <v>0.34211087899999998</v>
      </c>
      <c r="D189" s="54">
        <v>2572.2338866999999</v>
      </c>
      <c r="E189" s="55">
        <f t="shared" si="54"/>
        <v>2.5722338866999997E-2</v>
      </c>
      <c r="F189" s="56">
        <f t="shared" si="68"/>
        <v>-3.3754413696000019E-2</v>
      </c>
      <c r="G189" s="55">
        <f t="shared" si="44"/>
        <v>-3.3754413696000019E-3</v>
      </c>
      <c r="H189" s="54">
        <v>0.375865292696</v>
      </c>
      <c r="I189" s="54">
        <v>2572.2299804999998</v>
      </c>
      <c r="J189" s="55">
        <f t="shared" si="45"/>
        <v>3.8583449707499995E-2</v>
      </c>
      <c r="K189" s="56">
        <f t="shared" ref="K189:K192" si="76">H189-M189</f>
        <v>-0.12854780379499997</v>
      </c>
      <c r="L189" s="55">
        <f t="shared" ref="L189:L192" si="77">K189/14</f>
        <v>-9.1819859853571415E-3</v>
      </c>
      <c r="M189" s="54">
        <v>0.50441309649099997</v>
      </c>
      <c r="N189" s="57">
        <v>2771.0500487999998</v>
      </c>
      <c r="O189" s="55">
        <f t="shared" ref="O189:O192" si="78">(N189*30)/1000000</f>
        <v>8.3131501464000002E-2</v>
      </c>
      <c r="P189" s="56">
        <f t="shared" ref="P189:P192" si="79">M189-R189</f>
        <v>-0.10091482194000001</v>
      </c>
      <c r="Q189" s="55">
        <f t="shared" ref="Q189:Q192" si="80">P189/11</f>
        <v>-9.1740747218181824E-3</v>
      </c>
      <c r="R189" s="55">
        <v>0.60532791843099998</v>
      </c>
      <c r="S189" s="55">
        <v>3350.1201172000001</v>
      </c>
      <c r="T189" s="55">
        <f>(S189*30)/1000000</f>
        <v>0.100503603516</v>
      </c>
      <c r="U189" s="56">
        <f>T189-Z189</f>
        <v>-0.66209039648400003</v>
      </c>
      <c r="V189" s="55">
        <f>U189/21</f>
        <v>-3.1528114118285717E-2</v>
      </c>
      <c r="W189" s="58"/>
      <c r="X189" s="58"/>
      <c r="Y189" s="58"/>
      <c r="Z189" s="53">
        <v>0.76259399999999999</v>
      </c>
      <c r="AA189" s="55">
        <v>12774.4003906</v>
      </c>
      <c r="AB189" s="53">
        <f t="shared" si="51"/>
        <v>6.3872001952999996E-2</v>
      </c>
      <c r="AC189" s="59">
        <f>(Z189-C189)/Z189*100</f>
        <v>55.1385299386043</v>
      </c>
      <c r="AD189" s="60">
        <f>Table4[[#This Row],[2021 area (km2)]]-Table4[[#This Row],[1965 area (km2)]]</f>
        <v>-0.42048312100000002</v>
      </c>
      <c r="AE189" s="60">
        <f t="shared" si="67"/>
        <v>-7.508627160714286E-3</v>
      </c>
      <c r="AF189" s="9" t="s">
        <v>8</v>
      </c>
      <c r="AG189" s="2" t="s">
        <v>15</v>
      </c>
      <c r="AH189" s="51" t="s">
        <v>262</v>
      </c>
      <c r="AI189" s="2">
        <v>4</v>
      </c>
    </row>
    <row r="190" spans="1:35" x14ac:dyDescent="0.35">
      <c r="A190" s="2">
        <v>184</v>
      </c>
      <c r="B190" s="9" t="s">
        <v>204</v>
      </c>
      <c r="C190" s="54">
        <v>0.52494945800000004</v>
      </c>
      <c r="D190" s="54">
        <v>3612.9011230000001</v>
      </c>
      <c r="E190" s="55">
        <f t="shared" si="54"/>
        <v>3.6129011230000001E-2</v>
      </c>
      <c r="F190" s="56">
        <f t="shared" si="68"/>
        <v>-0.19001894070499992</v>
      </c>
      <c r="G190" s="55">
        <f t="shared" si="44"/>
        <v>-1.9001894070499993E-2</v>
      </c>
      <c r="H190" s="54">
        <v>0.71496839870499995</v>
      </c>
      <c r="I190" s="54">
        <v>4183.8701172000001</v>
      </c>
      <c r="J190" s="55">
        <f t="shared" si="45"/>
        <v>6.2758051758000005E-2</v>
      </c>
      <c r="K190" s="56">
        <f t="shared" si="76"/>
        <v>-0.14174956766500002</v>
      </c>
      <c r="L190" s="55">
        <f t="shared" si="77"/>
        <v>-1.0124969118928573E-2</v>
      </c>
      <c r="M190" s="54">
        <v>0.85671796636999997</v>
      </c>
      <c r="N190" s="57">
        <v>4627.6298827999999</v>
      </c>
      <c r="O190" s="55">
        <f t="shared" si="78"/>
        <v>0.13882889648399999</v>
      </c>
      <c r="P190" s="56">
        <f t="shared" si="79"/>
        <v>-0.22658256930000009</v>
      </c>
      <c r="Q190" s="55">
        <f t="shared" si="80"/>
        <v>-2.0598415390909099E-2</v>
      </c>
      <c r="R190" s="55">
        <v>1.0833005356700001</v>
      </c>
      <c r="S190" s="55">
        <v>5654.8300780999998</v>
      </c>
      <c r="T190" s="55">
        <f>(S190*30)/1000000</f>
        <v>0.169644902343</v>
      </c>
      <c r="U190" s="56">
        <f t="shared" ref="U190:U192" si="81">T190-Z190</f>
        <v>-0.88743809765699999</v>
      </c>
      <c r="V190" s="55">
        <f t="shared" ref="V190:V192" si="82">U190/21</f>
        <v>-4.2258957031285717E-2</v>
      </c>
      <c r="W190" s="58"/>
      <c r="X190" s="58"/>
      <c r="Y190" s="58"/>
      <c r="Z190" s="53">
        <v>1.057083</v>
      </c>
      <c r="AA190" s="55">
        <v>6816.6699219000002</v>
      </c>
      <c r="AB190" s="53">
        <f t="shared" si="51"/>
        <v>3.4083349609499998E-2</v>
      </c>
      <c r="AC190" s="59">
        <f>(Z190-C190)/Z190*100</f>
        <v>50.33980699717997</v>
      </c>
      <c r="AD190" s="60">
        <f>Table4[[#This Row],[2021 area (km2)]]-Table4[[#This Row],[1965 area (km2)]]</f>
        <v>-0.53213354199999996</v>
      </c>
      <c r="AE190" s="60">
        <f t="shared" si="67"/>
        <v>-9.5023846785714274E-3</v>
      </c>
      <c r="AF190" s="9" t="s">
        <v>8</v>
      </c>
      <c r="AG190" s="2" t="s">
        <v>15</v>
      </c>
      <c r="AH190" s="51" t="s">
        <v>262</v>
      </c>
      <c r="AI190" s="2">
        <v>0</v>
      </c>
    </row>
    <row r="191" spans="1:35" x14ac:dyDescent="0.35">
      <c r="A191" s="2">
        <v>185</v>
      </c>
      <c r="B191" s="9" t="s">
        <v>272</v>
      </c>
      <c r="C191" s="54">
        <v>0.40099106600000001</v>
      </c>
      <c r="D191" s="54">
        <v>2641.8347168</v>
      </c>
      <c r="E191" s="55">
        <f t="shared" si="54"/>
        <v>2.6418347168000001E-2</v>
      </c>
      <c r="F191" s="61">
        <f t="shared" si="68"/>
        <v>3.7949625762999983E-2</v>
      </c>
      <c r="G191" s="55">
        <f t="shared" si="44"/>
        <v>3.7949625762999984E-3</v>
      </c>
      <c r="H191" s="54">
        <v>0.36304144023700002</v>
      </c>
      <c r="I191" s="54">
        <v>2862.2800293</v>
      </c>
      <c r="J191" s="55">
        <f t="shared" si="45"/>
        <v>4.2934200439499998E-2</v>
      </c>
      <c r="K191" s="56">
        <f t="shared" si="76"/>
        <v>-0.36426041472299997</v>
      </c>
      <c r="L191" s="55">
        <f t="shared" si="77"/>
        <v>-2.6018601051642855E-2</v>
      </c>
      <c r="M191" s="54">
        <v>0.72730185495999999</v>
      </c>
      <c r="N191" s="57">
        <v>3811.8701172000001</v>
      </c>
      <c r="O191" s="55">
        <f t="shared" si="78"/>
        <v>0.11435610351600001</v>
      </c>
      <c r="P191" s="56">
        <f t="shared" si="79"/>
        <v>-4.9765291306000048E-2</v>
      </c>
      <c r="Q191" s="55">
        <f t="shared" si="80"/>
        <v>-4.5241173914545496E-3</v>
      </c>
      <c r="R191" s="55">
        <v>0.77706714626600004</v>
      </c>
      <c r="S191" s="55">
        <v>4059.7900390999998</v>
      </c>
      <c r="T191" s="55">
        <f>(S191*30)/1000000</f>
        <v>0.12179370117299999</v>
      </c>
      <c r="U191" s="56">
        <f t="shared" si="81"/>
        <v>-0.60627929882699994</v>
      </c>
      <c r="V191" s="55">
        <f t="shared" si="82"/>
        <v>-2.8870442801285711E-2</v>
      </c>
      <c r="W191" s="58"/>
      <c r="X191" s="58"/>
      <c r="Y191" s="58"/>
      <c r="Z191" s="53">
        <v>0.72807299999999997</v>
      </c>
      <c r="AA191" s="55">
        <v>5843.2900391000003</v>
      </c>
      <c r="AB191" s="53">
        <f t="shared" si="51"/>
        <v>2.9216450195500003E-2</v>
      </c>
      <c r="AC191" s="59">
        <f>(Z191-C191)/Z191*100</f>
        <v>44.924332312831268</v>
      </c>
      <c r="AD191" s="60">
        <f>Table4[[#This Row],[2021 area (km2)]]-Table4[[#This Row],[1965 area (km2)]]</f>
        <v>-0.32708193399999996</v>
      </c>
      <c r="AE191" s="60">
        <f t="shared" si="67"/>
        <v>-5.8407488214285708E-3</v>
      </c>
      <c r="AF191" s="9" t="s">
        <v>8</v>
      </c>
      <c r="AG191" s="2" t="s">
        <v>15</v>
      </c>
      <c r="AH191" s="51" t="s">
        <v>262</v>
      </c>
      <c r="AI191" s="2">
        <v>0</v>
      </c>
    </row>
    <row r="192" spans="1:35" x14ac:dyDescent="0.35">
      <c r="A192" s="2">
        <v>186</v>
      </c>
      <c r="B192" s="9" t="s">
        <v>273</v>
      </c>
      <c r="C192" s="54">
        <v>1.734753081</v>
      </c>
      <c r="D192" s="54">
        <v>6497.5405272999997</v>
      </c>
      <c r="E192" s="55">
        <f t="shared" si="54"/>
        <v>6.4975405272999998E-2</v>
      </c>
      <c r="F192" s="56">
        <f t="shared" si="68"/>
        <v>-4.0122670179999931E-2</v>
      </c>
      <c r="G192" s="55">
        <f t="shared" si="44"/>
        <v>-4.0122670179999929E-3</v>
      </c>
      <c r="H192" s="54">
        <v>1.77487575118</v>
      </c>
      <c r="I192" s="54">
        <v>6561.5200194999998</v>
      </c>
      <c r="J192" s="55">
        <f t="shared" si="45"/>
        <v>9.8422800292500001E-2</v>
      </c>
      <c r="K192" s="56">
        <f t="shared" si="76"/>
        <v>-3.9903893129999979E-2</v>
      </c>
      <c r="L192" s="55">
        <f t="shared" si="77"/>
        <v>-2.8502780807142841E-3</v>
      </c>
      <c r="M192" s="54">
        <v>1.8147796443099999</v>
      </c>
      <c r="N192" s="57">
        <v>6858.9501952999999</v>
      </c>
      <c r="O192" s="55">
        <f t="shared" si="78"/>
        <v>0.205768505859</v>
      </c>
      <c r="P192" s="56">
        <f t="shared" si="79"/>
        <v>0</v>
      </c>
      <c r="Q192" s="55">
        <f t="shared" si="80"/>
        <v>0</v>
      </c>
      <c r="R192" s="55">
        <v>1.8147796443099999</v>
      </c>
      <c r="S192" s="55">
        <v>6858.9501952999999</v>
      </c>
      <c r="T192" s="55">
        <f>(S192*30)/1000000</f>
        <v>0.205768505859</v>
      </c>
      <c r="U192" s="56">
        <f t="shared" si="81"/>
        <v>-1.9049994941410002</v>
      </c>
      <c r="V192" s="55">
        <f t="shared" si="82"/>
        <v>-9.0714261625761919E-2</v>
      </c>
      <c r="W192" s="58"/>
      <c r="X192" s="58"/>
      <c r="Y192" s="58"/>
      <c r="Z192" s="53">
        <v>2.1107680000000002</v>
      </c>
      <c r="AA192" s="55">
        <v>7096.4501952999999</v>
      </c>
      <c r="AB192" s="53">
        <f t="shared" si="51"/>
        <v>3.5482250976499999E-2</v>
      </c>
      <c r="AC192" s="59">
        <f>(Z192-C192)/Z192*100</f>
        <v>17.814128269899872</v>
      </c>
      <c r="AD192" s="60">
        <f>Table4[[#This Row],[2021 area (km2)]]-Table4[[#This Row],[1965 area (km2)]]</f>
        <v>-0.37601491900000017</v>
      </c>
      <c r="AE192" s="60">
        <f t="shared" si="67"/>
        <v>-6.7145521250000029E-3</v>
      </c>
      <c r="AF192" s="9" t="s">
        <v>8</v>
      </c>
      <c r="AG192" s="2" t="s">
        <v>15</v>
      </c>
      <c r="AH192" s="51" t="s">
        <v>262</v>
      </c>
      <c r="AI192" s="2">
        <v>0</v>
      </c>
    </row>
    <row r="193" spans="1:35" x14ac:dyDescent="0.35">
      <c r="A193" s="2">
        <v>187</v>
      </c>
      <c r="B193" s="9" t="s">
        <v>205</v>
      </c>
      <c r="C193" s="54">
        <v>0.84365933100000001</v>
      </c>
      <c r="D193" s="54">
        <v>4888.5893555000002</v>
      </c>
      <c r="E193" s="55">
        <f t="shared" si="54"/>
        <v>4.8885893555000004E-2</v>
      </c>
      <c r="F193" s="68"/>
      <c r="G193" s="68"/>
      <c r="H193" s="67"/>
      <c r="I193" s="58"/>
      <c r="J193" s="58"/>
      <c r="K193" s="58"/>
      <c r="L193" s="58"/>
      <c r="M193" s="58"/>
      <c r="N193" s="65"/>
      <c r="O193" s="58"/>
      <c r="P193" s="58"/>
      <c r="Q193" s="58"/>
      <c r="R193" s="58"/>
      <c r="S193" s="58"/>
      <c r="T193" s="58"/>
      <c r="U193" s="58"/>
      <c r="V193" s="58"/>
      <c r="W193" s="58" t="s">
        <v>153</v>
      </c>
      <c r="X193" s="58"/>
      <c r="Y193" s="58"/>
      <c r="Z193" s="58"/>
      <c r="AA193" s="58"/>
      <c r="AB193" s="58"/>
      <c r="AC193" s="65"/>
      <c r="AD193" s="60">
        <f>Table4[[#This Row],[2021 area (km2)]]-Table4[[#This Row],[1965 area (km2)]]</f>
        <v>0.84365933100000001</v>
      </c>
      <c r="AE193" s="60">
        <f t="shared" si="67"/>
        <v>1.5065345196428572E-2</v>
      </c>
      <c r="AF193" s="9" t="s">
        <v>8</v>
      </c>
      <c r="AG193" s="2" t="s">
        <v>15</v>
      </c>
      <c r="AH193" s="51" t="s">
        <v>262</v>
      </c>
      <c r="AI193" s="2">
        <v>0</v>
      </c>
    </row>
    <row r="194" spans="1:35" x14ac:dyDescent="0.35">
      <c r="A194" s="2">
        <v>188</v>
      </c>
      <c r="B194" s="9" t="s">
        <v>274</v>
      </c>
      <c r="C194" s="54">
        <v>3.2069588200000001</v>
      </c>
      <c r="D194" s="54">
        <v>8463.6835938000004</v>
      </c>
      <c r="E194" s="55">
        <f t="shared" si="54"/>
        <v>8.4636835938000005E-2</v>
      </c>
      <c r="F194" s="56">
        <f>C194-H194</f>
        <v>-6.6284321980000005E-2</v>
      </c>
      <c r="G194" s="55">
        <f t="shared" si="44"/>
        <v>-6.6284321980000002E-3</v>
      </c>
      <c r="H194" s="54">
        <v>3.2732431419800001</v>
      </c>
      <c r="I194" s="54">
        <v>8891.8496094000002</v>
      </c>
      <c r="J194" s="55">
        <f t="shared" si="45"/>
        <v>0.13337774414100001</v>
      </c>
      <c r="K194" s="56">
        <f>H194-M194</f>
        <v>-0.18972471153999981</v>
      </c>
      <c r="L194" s="55">
        <f>K194/14</f>
        <v>-1.3551765109999987E-2</v>
      </c>
      <c r="M194" s="54">
        <v>3.4629678535199999</v>
      </c>
      <c r="N194" s="57">
        <v>8861.4697266000003</v>
      </c>
      <c r="O194" s="55">
        <f>(N194*30)/1000000</f>
        <v>0.26584409179800006</v>
      </c>
      <c r="P194" s="56">
        <f>M194-R194</f>
        <v>-0.20406577521000013</v>
      </c>
      <c r="Q194" s="55">
        <f>P194/11</f>
        <v>-1.8551434110000011E-2</v>
      </c>
      <c r="R194" s="55">
        <v>3.66703362873</v>
      </c>
      <c r="S194" s="55">
        <v>9425.3398438000004</v>
      </c>
      <c r="T194" s="55">
        <f>(S194*30)/1000000</f>
        <v>0.28276019531399998</v>
      </c>
      <c r="U194" s="56">
        <f>R194-Z194</f>
        <v>-1.0151693712700003</v>
      </c>
      <c r="V194" s="55">
        <f>U194/21</f>
        <v>-4.8341398631904772E-2</v>
      </c>
      <c r="W194" s="58"/>
      <c r="X194" s="58"/>
      <c r="Y194" s="58"/>
      <c r="Z194" s="53">
        <v>4.6822030000000003</v>
      </c>
      <c r="AA194" s="55">
        <v>12774.4003906</v>
      </c>
      <c r="AB194" s="53">
        <f t="shared" si="51"/>
        <v>6.3872001952999996E-2</v>
      </c>
      <c r="AC194" s="59">
        <f>(Z194-C194)/Z194*100</f>
        <v>31.507480132749482</v>
      </c>
      <c r="AD194" s="60">
        <f>Table4[[#This Row],[2021 area (km2)]]-Table4[[#This Row],[1965 area (km2)]]</f>
        <v>-1.4752441800000002</v>
      </c>
      <c r="AE194" s="60">
        <f t="shared" si="67"/>
        <v>-2.6343646071428577E-2</v>
      </c>
      <c r="AF194" s="9" t="s">
        <v>8</v>
      </c>
      <c r="AG194" s="2" t="s">
        <v>27</v>
      </c>
      <c r="AH194" s="51" t="s">
        <v>262</v>
      </c>
      <c r="AI194" s="2">
        <v>0</v>
      </c>
    </row>
    <row r="195" spans="1:35" x14ac:dyDescent="0.35">
      <c r="A195" s="2">
        <v>189</v>
      </c>
      <c r="B195" s="9" t="s">
        <v>275</v>
      </c>
      <c r="C195" s="54">
        <v>1.2494049730000001</v>
      </c>
      <c r="D195" s="54">
        <v>4494.7905272999997</v>
      </c>
      <c r="E195" s="55">
        <f t="shared" si="54"/>
        <v>4.4947905272999994E-2</v>
      </c>
      <c r="F195" s="56">
        <f>C195-H195</f>
        <v>-0.14094111315000002</v>
      </c>
      <c r="G195" s="55">
        <f t="shared" si="44"/>
        <v>-1.4094111315000001E-2</v>
      </c>
      <c r="H195" s="54">
        <v>1.3903460861500001</v>
      </c>
      <c r="I195" s="54">
        <v>5542.6298827999999</v>
      </c>
      <c r="J195" s="55">
        <f t="shared" si="45"/>
        <v>8.3139448241999994E-2</v>
      </c>
      <c r="K195" s="56">
        <f t="shared" ref="K195:K196" si="83">H195-M195</f>
        <v>-9.6932151409999889E-2</v>
      </c>
      <c r="L195" s="55">
        <f t="shared" ref="L195:L196" si="84">K195/14</f>
        <v>-6.9237251007142776E-3</v>
      </c>
      <c r="M195" s="54">
        <v>1.48727823756</v>
      </c>
      <c r="N195" s="57">
        <v>5656.75</v>
      </c>
      <c r="O195" s="55">
        <f t="shared" ref="O195:O196" si="85">(N195*30)/1000000</f>
        <v>0.16970250000000001</v>
      </c>
      <c r="P195" s="56">
        <f t="shared" ref="P195:P196" si="86">M195-R195</f>
        <v>-0.20175888002000009</v>
      </c>
      <c r="Q195" s="55">
        <f t="shared" ref="Q195:Q196" si="87">P195/11</f>
        <v>-1.8341716365454553E-2</v>
      </c>
      <c r="R195" s="55">
        <v>1.6890371175800001</v>
      </c>
      <c r="S195" s="55">
        <v>5840.9599608999997</v>
      </c>
      <c r="T195" s="55">
        <f>(S195*30)/1000000</f>
        <v>0.17522879882699999</v>
      </c>
      <c r="U195" s="56">
        <f t="shared" ref="U195:U196" si="88">R195-Z195</f>
        <v>-0.11560588241999992</v>
      </c>
      <c r="V195" s="55">
        <f t="shared" ref="V195:V196" si="89">U195/21</f>
        <v>-5.5050420199999964E-3</v>
      </c>
      <c r="W195" s="58"/>
      <c r="X195" s="58"/>
      <c r="Y195" s="58"/>
      <c r="Z195" s="53">
        <v>1.804643</v>
      </c>
      <c r="AA195" s="55">
        <v>6816.6699219000002</v>
      </c>
      <c r="AB195" s="53">
        <f t="shared" si="51"/>
        <v>3.4083349609499998E-2</v>
      </c>
      <c r="AC195" s="59">
        <f>(Z195-C195)/Z195*100</f>
        <v>30.767194785893935</v>
      </c>
      <c r="AD195" s="60">
        <f>Table4[[#This Row],[2021 area (km2)]]-Table4[[#This Row],[1965 area (km2)]]</f>
        <v>-0.55523802699999991</v>
      </c>
      <c r="AE195" s="60">
        <f t="shared" si="67"/>
        <v>-9.9149647678571408E-3</v>
      </c>
      <c r="AF195" s="9" t="s">
        <v>8</v>
      </c>
      <c r="AG195" s="2" t="s">
        <v>15</v>
      </c>
      <c r="AH195" s="51" t="s">
        <v>262</v>
      </c>
      <c r="AI195" s="2">
        <v>4</v>
      </c>
    </row>
    <row r="196" spans="1:35" x14ac:dyDescent="0.35">
      <c r="A196" s="2">
        <v>190</v>
      </c>
      <c r="B196" s="9" t="s">
        <v>276</v>
      </c>
      <c r="C196" s="54">
        <v>0.77545211000000003</v>
      </c>
      <c r="D196" s="54">
        <v>4944.3984375</v>
      </c>
      <c r="E196" s="55">
        <f t="shared" si="54"/>
        <v>4.9443984375E-2</v>
      </c>
      <c r="F196" s="56">
        <f>C196-H196</f>
        <v>-3.2301920873999967E-2</v>
      </c>
      <c r="G196" s="55">
        <f t="shared" si="44"/>
        <v>-3.2301920873999967E-3</v>
      </c>
      <c r="H196" s="54">
        <v>0.807754030874</v>
      </c>
      <c r="I196" s="54">
        <v>5038.8500977000003</v>
      </c>
      <c r="J196" s="55">
        <f t="shared" si="45"/>
        <v>7.5582751465500017E-2</v>
      </c>
      <c r="K196" s="56">
        <f t="shared" si="83"/>
        <v>-7.1608493763000047E-2</v>
      </c>
      <c r="L196" s="55">
        <f t="shared" si="84"/>
        <v>-5.1148924116428606E-3</v>
      </c>
      <c r="M196" s="54">
        <v>0.87936252463700004</v>
      </c>
      <c r="N196" s="57">
        <v>5205.7900391000003</v>
      </c>
      <c r="O196" s="55">
        <f t="shared" si="85"/>
        <v>0.156173701173</v>
      </c>
      <c r="P196" s="56">
        <f t="shared" si="86"/>
        <v>-1.5970015395999959E-2</v>
      </c>
      <c r="Q196" s="55">
        <f t="shared" si="87"/>
        <v>-1.4518195814545417E-3</v>
      </c>
      <c r="R196" s="55">
        <v>0.895332540033</v>
      </c>
      <c r="S196" s="55">
        <v>5304.5600586</v>
      </c>
      <c r="T196" s="55">
        <f>(S196*30)/1000000</f>
        <v>0.15913680175799999</v>
      </c>
      <c r="U196" s="56">
        <f t="shared" si="88"/>
        <v>-3.832345996700004E-2</v>
      </c>
      <c r="V196" s="55">
        <f t="shared" si="89"/>
        <v>-1.8249266650952399E-3</v>
      </c>
      <c r="W196" s="58"/>
      <c r="X196" s="58"/>
      <c r="Y196" s="58"/>
      <c r="Z196" s="53">
        <v>0.93365600000000004</v>
      </c>
      <c r="AA196" s="55">
        <v>5843.2900391000003</v>
      </c>
      <c r="AB196" s="53">
        <f t="shared" si="51"/>
        <v>2.9216450195500003E-2</v>
      </c>
      <c r="AC196" s="59">
        <f>(Z196-C196)/Z196*100</f>
        <v>16.94455880966866</v>
      </c>
      <c r="AD196" s="60">
        <f>Table4[[#This Row],[2021 area (km2)]]-Table4[[#This Row],[1965 area (km2)]]</f>
        <v>-0.15820389000000001</v>
      </c>
      <c r="AE196" s="60">
        <f t="shared" si="67"/>
        <v>-2.8250694642857144E-3</v>
      </c>
      <c r="AF196" s="9" t="s">
        <v>8</v>
      </c>
      <c r="AG196" s="2" t="s">
        <v>15</v>
      </c>
      <c r="AH196" s="51" t="s">
        <v>262</v>
      </c>
      <c r="AI196" s="2">
        <v>0</v>
      </c>
    </row>
    <row r="198" spans="1:35" ht="15.5" thickBot="1" x14ac:dyDescent="0.4">
      <c r="B198" s="16"/>
      <c r="C198" s="18">
        <v>2021</v>
      </c>
      <c r="D198" s="18" t="s">
        <v>230</v>
      </c>
      <c r="E198" s="18" t="s">
        <v>231</v>
      </c>
      <c r="F198" s="17" t="s">
        <v>232</v>
      </c>
      <c r="G198" s="17" t="s">
        <v>233</v>
      </c>
      <c r="H198" s="18">
        <v>2011</v>
      </c>
      <c r="I198" s="17" t="s">
        <v>230</v>
      </c>
      <c r="J198" s="17" t="s">
        <v>231</v>
      </c>
      <c r="K198" s="17" t="s">
        <v>234</v>
      </c>
      <c r="L198" s="17" t="s">
        <v>233</v>
      </c>
      <c r="M198" s="18">
        <v>1997</v>
      </c>
      <c r="N198" s="18" t="s">
        <v>230</v>
      </c>
      <c r="O198" s="18" t="s">
        <v>231</v>
      </c>
      <c r="P198" s="18" t="s">
        <v>235</v>
      </c>
      <c r="Q198" s="18" t="s">
        <v>233</v>
      </c>
      <c r="R198" s="18">
        <v>1986</v>
      </c>
      <c r="S198" s="18" t="s">
        <v>230</v>
      </c>
      <c r="T198" s="18" t="s">
        <v>231</v>
      </c>
      <c r="U198" s="18" t="s">
        <v>236</v>
      </c>
      <c r="V198" s="18" t="s">
        <v>233</v>
      </c>
      <c r="W198" s="18" t="s">
        <v>240</v>
      </c>
      <c r="X198" s="18" t="s">
        <v>230</v>
      </c>
      <c r="Y198" s="18" t="s">
        <v>231</v>
      </c>
      <c r="Z198" s="18" t="s">
        <v>239</v>
      </c>
      <c r="AA198" s="18" t="s">
        <v>241</v>
      </c>
      <c r="AB198" s="17" t="s">
        <v>231</v>
      </c>
      <c r="AC198" s="17" t="s">
        <v>242</v>
      </c>
      <c r="AD198" s="17" t="s">
        <v>278</v>
      </c>
      <c r="AE198" s="17" t="s">
        <v>233</v>
      </c>
      <c r="AF198" s="69"/>
      <c r="AG198" s="69"/>
    </row>
    <row r="199" spans="1:35" x14ac:dyDescent="0.35">
      <c r="B199" s="7" t="s">
        <v>221</v>
      </c>
      <c r="C199" s="44">
        <f>SUM(Table4[2021 area (km2)])</f>
        <v>16275.377933325008</v>
      </c>
      <c r="D199" s="27">
        <f>SUM(Table4[Perimeter (m) 2021])</f>
        <v>6926704.2565915026</v>
      </c>
      <c r="E199" s="27">
        <f>(D199*10)/1000000</f>
        <v>69.26704256591502</v>
      </c>
      <c r="F199" s="27">
        <f>C199-H199</f>
        <v>-153.79824739687501</v>
      </c>
      <c r="G199" s="28">
        <f>F199/10</f>
        <v>-15.379824739687502</v>
      </c>
      <c r="H199" s="44">
        <f>SUM(H7:H182)+SUM(H184:H192)+SUM(H194:H196)</f>
        <v>16429.176180721883</v>
      </c>
      <c r="I199" s="27">
        <f>SUM(I7:I182)+SUM(I184:I192)+SUM(I194:I196)</f>
        <v>7092123.485840098</v>
      </c>
      <c r="J199" s="27">
        <f>(I199*15)/1000000</f>
        <v>106.38185228760148</v>
      </c>
      <c r="K199" s="27">
        <f>H199-M199</f>
        <v>-284.76498117337906</v>
      </c>
      <c r="L199" s="28">
        <f>K199/14</f>
        <v>-20.340355798098503</v>
      </c>
      <c r="M199" s="24">
        <f>SUM(M7:M146)+SUM(M148:M182)+SUM(M184:M186)+SUM(M188:M192)+SUM(M194:M196)</f>
        <v>16713.941161895262</v>
      </c>
      <c r="N199" s="19">
        <f>SUM(N7:N146)+SUM(N148:N182)+SUM(N184:N186)+SUM(N188:N192)+SUM(N194:N196)</f>
        <v>7198754.1423339993</v>
      </c>
      <c r="O199" s="19">
        <f>(N199*30)/1000000</f>
        <v>215.96262427001997</v>
      </c>
      <c r="P199" s="19">
        <f>M199-R199</f>
        <v>-60.26184522852418</v>
      </c>
      <c r="Q199" s="20">
        <f>P199/11</f>
        <v>-5.478349566229471</v>
      </c>
      <c r="R199" s="24">
        <f>SUM(R7:R146)+SUM(R148:R182)+SUM(R184:R186)+SUM(R188:R192)+SUM(R194:R196)</f>
        <v>16774.203007123786</v>
      </c>
      <c r="S199" s="19">
        <f>SUM(S7:S146)+SUM(S148:S182)+SUM(S184:S186)+SUM(S188:S192)+SUM(S194:S196)</f>
        <v>7369903.6606450975</v>
      </c>
      <c r="T199" s="50">
        <f>((SUM(S7:S196)*30)/1000000)</f>
        <v>221.09710981935299</v>
      </c>
      <c r="U199" s="19">
        <f>R199-Z199</f>
        <v>-279.23510907950913</v>
      </c>
      <c r="V199" s="20">
        <f>U199/21</f>
        <v>-13.296909956167102</v>
      </c>
      <c r="W199" s="33"/>
      <c r="X199" s="35"/>
      <c r="Y199" s="36"/>
      <c r="Z199" s="24">
        <f>W203+Z200+Z201</f>
        <v>17053.438116203295</v>
      </c>
      <c r="AA199" s="19">
        <f>AA200+AA201+X203</f>
        <v>7522576.269530599</v>
      </c>
      <c r="AB199" s="20">
        <f>(AA199*5)/1000000</f>
        <v>37.612881347652994</v>
      </c>
      <c r="AC199" s="38">
        <v>4.5599999999999996</v>
      </c>
      <c r="AD199" s="70">
        <f>C199-Z199</f>
        <v>-778.06018287828738</v>
      </c>
      <c r="AE199" s="38">
        <f>AD199/56</f>
        <v>-13.893931837112275</v>
      </c>
    </row>
    <row r="200" spans="1:35" x14ac:dyDescent="0.35">
      <c r="B200" s="7" t="s">
        <v>206</v>
      </c>
      <c r="C200" s="45">
        <f>C9+C10+C11+C12+C15+C16+C17+C19+C25+C26+C27+C28+C29+C30+C31+C33+C34+C35+C36+C38+C39+C40+C43+C47+C48+C50+C52+C53+C54+C56+C59+C61+C63+C64+C67+C69+C70+C75+C77+C78+C80+C84+C85+C87+C88+C91+C92+C93+C94+C95+C96+C98+C100+C101+C102+C103+C109+C112+C117+C118+C119+C121+C122+C123+C124+C125+C129+C133+C136+C137+C138+C142+C146+C150+C151+C152+C154+C157+C159+C162+C163+C164+C165+C168+C170+C172+C173+C176+C177+C182+C183+C184+C185+C186+C187+C188+C189+C190+C191+C192+C193+C195+C196</f>
        <v>2591.1527107599991</v>
      </c>
      <c r="D200" s="29">
        <f>D9+D10+D11+D12+D15+D16+D17+D19+D25+D26+D27+D28+D29+D30+D31+D33+D34+D35+D36+D38+D39+D40+D43+D47+D48+D50+D52+D53+D54+D56+D59+D61+D63+D64+D67+D69+D70+D75+D77+D78+D80+D84+D85+D87+D88+D91+D92+D93+D94+D95+D96+D98+D100+D101+D102+D103+D109+D112+D117+D118+D119+D121+D122+D123+D124+D125+D129+D133+D136+D137+D138+D142+D146+D150+D151+D152+D154+D157+D159+D162+D163+D164+D165+D168+D170+D172+D173+D176+D177+D182+D183+D184+D185+D186+D187+D188+D189+D190+D191+D192+D193+D195+D196</f>
        <v>2324121.7648923011</v>
      </c>
      <c r="E200" s="29">
        <f>(D200*10)/1000000</f>
        <v>23.241217648923008</v>
      </c>
      <c r="F200" s="29">
        <f>C200-H200</f>
        <v>-95.856192850471416</v>
      </c>
      <c r="G200" s="30">
        <f>F200/10</f>
        <v>-9.5856192850471409</v>
      </c>
      <c r="H200" s="45">
        <f>H9+H10+H11+H12+H15+H16+H17+H19+H25+H26+H27+H28+H29+H30+H31+H33+H34+H35+H36+H38+H39+H40+H43+H47+H48+H50+H52+H53+H54+H56+H59+H61+H63+H64+H67+H69+H70+H75+H77+H78+H80+H84+H85+H87+H88+H91+H92+H93+H94+H95+H96+H98+H100+H101+H102+H103+H109+H112+H117+H118+H119+H121+H122+H123+H124+H125+H129+H133+H136+H137+H138+H142+H146+H150+H151+H152+H154+H157+H159+H162+H163+H164+H165+H168+H170+H172+H173+H176+H177+H182+H184+H185+H186+H187+H188+H189+H190+H191+H192+H195+H196</f>
        <v>2687.0089036104705</v>
      </c>
      <c r="I200" s="29">
        <f>I9+I10+I11+I12+I15+I16+I17+I19+I25+I26+I27+I28+I29+I30+I31+I33+I34+I35+I36+I38+I39+I40+I43+I47+I48+I50+I52+I53+I54+I56+I59+I61+I63+I64+I67+I69+I70+I75+I77+I78+I80+I84+I85+I87+I88+I91+I92+I93+I94+I95+I96+I98+I100+I101+I102+I103+I109+I112+I117+I118+I119+I121+I122+I123+I124+I125+I129+I133+I136+I137+I138+I142+I146+I150+I151+I152+I154+I157+I159+I162+I163+I164+I165+I168+I170+I172+I173+I176+I177+I182+I184+I185+I186+I187+I188+I189+I190+I191+I192+I195+I196</f>
        <v>2374837.0688478993</v>
      </c>
      <c r="J200" s="29">
        <f t="shared" ref="J200:J203" si="90">(I200*15)/1000000</f>
        <v>35.622556032718485</v>
      </c>
      <c r="K200" s="29">
        <f>H200-M200</f>
        <v>-117.95502358834347</v>
      </c>
      <c r="L200" s="30">
        <f>K200/14</f>
        <v>-8.4253588277388189</v>
      </c>
      <c r="M200" s="25">
        <f>M9+M10+M11+M12+M15+M16+M17+M19+M25+M26+M27+M28+M29+M30+M31+M33+M34+M35+M36+M38+M39+M40+M43+M47+M48+M50+M52+M53+M54+M56+M59+M61+M63+M64+M67+M69+M70+M75+M77+M78+M80+M84+M85+M87+M88+M91+M92+M93+M94+M95+M96+M98+M100+M101+M102+M103+M109+M112+M117+M118+M119+M121+M122+M123+M124+M125+M129+M133+M136+M137+M138+M142+M146+M150+M151+M152+M154+M157+M159+M162+M163+M164+M165+M168+M170+M172+M173+M176+M177+M182+M184+M185+M186+M188+M189+M190+M191+M192+M195+M196</f>
        <v>2804.963927198814</v>
      </c>
      <c r="N200" s="46">
        <f>N9+N10+N11+N12+N15+N16+N17+N19+N25+N26+N27+N28+N29+N30+N31+N33+N34+N35+N36+N38+N39+N40+N43+N47+N48+N50+N52+N53+N54+N56+N59+N61+N63+N64+N67+N69+N70+N75+N77+N78+N80+N84+N85+N87+N88+N91+N92+N93+N94+N95+N96+N98+N100+N101+N102+N103+N109+N112+N117+N118+N119+N121+N122+N123+N124+N125+N129+N133+N136+N137+N138+N142+N146+N150+N151+N152+N154+N157+N159+N162+N163+N164+N165+N168+N170+N172+N173+N176+N177+N182+N184+N185+N186+N188+N189+N190+N191+N192+N195+N196</f>
        <v>2461320.6252439008</v>
      </c>
      <c r="O200" s="14">
        <f t="shared" ref="O200:O203" si="91">(N200*30)/1000000</f>
        <v>73.839618757317027</v>
      </c>
      <c r="P200" s="14">
        <f>M200-R200</f>
        <v>-39.363259716968059</v>
      </c>
      <c r="Q200" s="21">
        <f>P200/11</f>
        <v>-3.5784781560880052</v>
      </c>
      <c r="R200" s="25">
        <f>R9+R10+R11+R12+R16+R17+R19+R25+R15+R26+R27+R28+R29+R30+R31+R33+R34+R35+R36+R38+R39+R40+R43+R47+R48+R50+R52+R53+R54+R56+R59+R61+R63+R64+R67+R69+R70+R75+R77+R78+R80+R84+R85+R87+R88+R91+R92+R93+R94+R95+R96+R98+R100+R101+R102+R103+R109+R112+R117+R118+R119+R121+R122+R123+R124+R125+R129+R133+R136+R137+R138+R142+R146+R150+R151+R152+R154+R157+R159+R162+R163+R164+R165+R168+R170+R172+R173+R176+R177+R182+R184+R185+R186+R188+R189+R190+R191+R192+R195+R196</f>
        <v>2844.327186915782</v>
      </c>
      <c r="S200" s="29">
        <f>S9+S10+S11+S12+S16+S17+S19+S25+S15+S26+S27+S28+S29+S30+S31+S33+S34+S35+S36+S38+S39+S40+S43+S47+S48+S50+S52+S53+S54+S56+S59+S61+S63+S64+S67+S69+S70+S75+S77+S78+S80+S84+S85+S87+S88+S91+S92+S93+S94+S95+S96+S98+S100+S101+S102+S103+S109+S112+S117+S118+S119+S121+S122+S123+S124+S125+S129+S133+S136+S137+S138+S142+S146+S150+S151+S152+S154+S157+S159+S162+S163+S164+S165+S168+S170+S172+S173+S176+S177+S182+S184+S185+S186+S188+S189+S190+S191+S192+S195+S196</f>
        <v>2528361.5068364991</v>
      </c>
      <c r="T200" s="14">
        <v>75.850845205094984</v>
      </c>
      <c r="U200" s="14">
        <f>R200-Z200</f>
        <v>-172.31409959584335</v>
      </c>
      <c r="V200" s="21">
        <f>U200/21</f>
        <v>-8.2054333140877791</v>
      </c>
      <c r="W200" s="34"/>
      <c r="X200" s="10"/>
      <c r="Y200" s="37"/>
      <c r="Z200" s="25">
        <f>Z9+Z10+Z11+Z12+Z15+Z16+Z17+Z19+Z25+Z26+Z27+Z28+Z29+Z30+Z31+Z33+Z34+Z35+Z36+Z38+Z39+Z40+Z43+Z47+Z48+Z50+Z52+Z53+Z54+Z56+Z59+Z61+Z63+Z64+Z67+Z69+Z70+Z75+Z77+Z78+Z80+Z84+Z85+Z87+Z88+Z91+Z92+Z93+Z94+Z95+Z96+Z98+Z100+Z101+Z102+Z103+Z109+Z112+Z117+Z118+Z119+Z121+Z122+Z123+Z124+Z125+Z129+Z136+Z137+Z138+Z142+Z146+Z150+Z151+Z152+Z154+Z157+Z159+Z162+Z163+Z164+Z165+Z168+Z170+Z172+Z173+Z176+Z177+Z182+Z184+Z185+Z186+Z189+Z190+Z191+Z192+Z195+Z196</f>
        <v>3016.6412865116254</v>
      </c>
      <c r="AA200" s="29">
        <f>AA9+AA10+AA11+AA12+AA15+AA16+AA17+AA19+AA25+AA26+AA27+AA28+AA29+AA30+AA31+AA33+AA34+AA35+AA36+AA38+AA39+AA40+AA43+AA47+AA48+AA50+AA52+AA53+AA54+AA56+AA59+AA61+AA63+AA64+AA67+AA69+AA70+AA75+AA77+AA78+AA80+AA84+AA85+AA87+AA88+AA91+AA92+AA93+AA94+AA95+AA96+AA98+AA100+AA101+AA102+AA103+AA109+AA112+AA117+AA118+AA119+AA121+AA122+AA123+AA124+AA125+AA129+AA136+AA137+AA138+AA142+AA146+AA150+AA151+AA152+AA154+AA157+AA159+AA162+AA163+AA164+AA165+AA168+AA170+AA172+AA173+AA176+AA177+AA182+AA184+AA185+AA186+AA189+AA190+AA191+AA192+AA195+AA196</f>
        <v>2695836.2270505005</v>
      </c>
      <c r="AB200" s="21">
        <v>13.479181135252501</v>
      </c>
      <c r="AC200" s="39">
        <v>14.1</v>
      </c>
      <c r="AD200" s="71">
        <f>C200-Z200</f>
        <v>-425.48857575162629</v>
      </c>
      <c r="AE200" s="39">
        <f>AD200/56</f>
        <v>-7.5980102812790404</v>
      </c>
    </row>
    <row r="201" spans="1:35" x14ac:dyDescent="0.35">
      <c r="B201" s="7" t="s">
        <v>207</v>
      </c>
      <c r="C201" s="45">
        <f>C7+C13+C14+C18+C20+C21+C22+C24+C32+C37+C41+C42+C45+C51+C57+C58+C60+C62+C68+C71+C72+C73+C76+C82+C83+C86+C89+C97+C99+C104+C105+C106+C107+C110+C111+C113+C114+C115+C116+C120+C126+C127+C128+C130+C131+C134+C139+C140+C141+C144+C145+C147+C148+C155+C156+C158+C161+C166+C167+C169+C171+C174+C175+C178+C179+C194</f>
        <v>7398.7175607880017</v>
      </c>
      <c r="D201" s="29">
        <f>D7+D13+D14+D18+D20+D21+D22+D24+D32+D37+D41+D42+D45+D51+D57+D58+D60+D62+D68+D71+D72+D73+D76+D82+D83+D86+D89+D97+D99+D104+D105+D106+D107+D110+D111+D113+D114+D115+D116+D120+D126+D127+D128+D130+D131+D134+D139+D140+D141+D144+D145+D147+D148+D155+D156+D158+D161+D166+D167+D169+D171+D174+D175+D178+D179+D194</f>
        <v>3186046.1269529006</v>
      </c>
      <c r="E201" s="29">
        <f>(D201*10)/1000000</f>
        <v>31.860461269529008</v>
      </c>
      <c r="F201" s="29">
        <f t="shared" ref="F201:F203" si="92">C201-H201</f>
        <v>-14.725261960042189</v>
      </c>
      <c r="G201" s="30">
        <f>F201/10</f>
        <v>-1.4725261960042189</v>
      </c>
      <c r="H201" s="45">
        <f>H7+H13+H14+H18+H20+H21+H22+H24+H32+H37+H41+H45+H42+H51+H57+H58+H60+H62+H68+H71+H72+H73+H76+H82+H83+H86+H89+H97+H99+H104+H105+H106+H107+H110+H113+H111+H114+H115+H116+H120+H126+H127+H128+H130+H131+H134+H139+H140+H141+H144+H145+H147+H148+H155+H156+H158+H161+H166+H167+H169+H171+H174+H175+H178+H179+H194</f>
        <v>7413.4428227480439</v>
      </c>
      <c r="I201" s="29">
        <f>I7+I13+I14+I18+I20+I21+I22+I24+I32+I37+I41+I45+I42+I51+I57+I58+I60+I62+I68+I71+I72+I73+I76+I82+I83+I86+I89+I97+I99+I104+I105+I106+I107+I110+I113+I111+I114+I115+I116+I120+I126+I127+I128+I130+I131+I134+I139+I140+I141+I144+I145+I147+I148+I155+I156+I158+I161+I166+I167+I169+I171+I174+I175+I178+I179+I194</f>
        <v>3269471.9077148009</v>
      </c>
      <c r="J201" s="29">
        <f t="shared" si="90"/>
        <v>49.042078615722012</v>
      </c>
      <c r="K201" s="29">
        <f t="shared" ref="K201:K203" si="93">H201-M201</f>
        <v>-99.782596913003545</v>
      </c>
      <c r="L201" s="30">
        <f>K201/14</f>
        <v>-7.127328350928825</v>
      </c>
      <c r="M201" s="25">
        <f>M7+M13+M14+M18+M20+M21+M22+M24+M32+M37+M41+M42+M45+M51+M57+M58+M60+M62+M68+M71+M72+M73+M76+M82+M83+M86+M89+M97+M99+M104+M105+M106+M107+M110+M111+M113+M114+M115+M116+M120+M126+M127+M128+M130+M131+M134+M139+M140+M141+M144+M145+M148+M155+M156+M158+M161+M166+M167+M169+M171+M174+M175+M178+M179+M194</f>
        <v>7513.2254196610475</v>
      </c>
      <c r="N201" s="46">
        <f>N7+N13+N14+N18+N20+N21+N22+N24+N32+N37+N41+N42+N45+N51+N57+N58+N60+N62+N68+N71+N72+N73+N76+N82+N83+N86+N89+N97+N99+N104+N105+N106+N107+N110+N111+N113+N114+N115+N116+N120+N126+N127+N128+N130+N131+N134+N139+N140+N141+N144+N145+N148+N155+N156+N158+N161+N166+N167+N169+N171+N174+N175+N178+N179+N194</f>
        <v>3274355.8022462996</v>
      </c>
      <c r="O201" s="14">
        <f t="shared" si="91"/>
        <v>98.230674067388975</v>
      </c>
      <c r="P201" s="14">
        <f>M201-R201</f>
        <v>5.6604283486840359</v>
      </c>
      <c r="Q201" s="21">
        <f>P201/11</f>
        <v>0.5145843953349124</v>
      </c>
      <c r="R201" s="25">
        <f>R7+R13+R14+R18+R20+R21+R22+R24+R32+R37+R41+R42+R45+R51+R57+R58+R60+R62+R68+R71+R72+R73+R76+R82+R83+R86+R89+R97+R99+R104+R105+R106+R107+R110+R111+R113+R114+R115+R116+R120+R126+R127+R128+R130+R131+R134+R139+R140+R141+R144+R145+R148+R155+R156+R158+R161+R166+R167+R169+R171+R174+R175+R178+R179+R194</f>
        <v>7507.5649913123634</v>
      </c>
      <c r="S201" s="29">
        <f>S7+S13+S14+S18+S20+S21+S22+S24+S32+S37+S41+S42+S45+S51+S57+S58+S60+S62+S68+S71+S72+S73+S76+S82+S83+S86+S89+S97+S99+S104+S105+S106+S107+S110+S111+S113+S114+S115+S116+S120+S126+S127+S128+S130+S131+S134+S139+S140+S141+S144+S145+S148+S155+S156+S158+S161+S166+S167+S169+S171+S174+S175+S178+S179+S194</f>
        <v>3367262.1835938003</v>
      </c>
      <c r="T201" s="14">
        <v>101.01786550781401</v>
      </c>
      <c r="U201" s="14">
        <f>R201-Z201</f>
        <v>-121.40359621314747</v>
      </c>
      <c r="V201" s="21">
        <f>U201/21</f>
        <v>-5.7811236291974986</v>
      </c>
      <c r="W201" s="34"/>
      <c r="X201" s="10"/>
      <c r="Y201" s="37"/>
      <c r="Z201" s="25">
        <f>Z7+Z13+Z14+Z18+Z20+Z21+Z22+Z24+Z32+Z37+Z41+Z42+Z45+Z51+Z57+Z58+Z60+Z62+Z68+Z71+Z72+Z73+Z76+Z82+Z83+Z86+Z89+Z97+Z99+Z104+Z105+Z106+Z107+Z110+Z111+Z113+Z114+Z115+Z116+Z120+Z126+Z127+Z128+Z130+Z131+Z134+Z139+Z140+Z141+Z144+Z145+Z148+Z155+Z156+Z158+Z161+Z166+Z167+Z169+Z171+Z174+Z175+Z178+Z179+Z194</f>
        <v>7628.9685875255109</v>
      </c>
      <c r="AA201" s="29">
        <f>AA7+AA13+AA14+AA18+AA20+AA21+AA22+AA24+AA32+AA37+AA41+AA42+AA45+AA51+AA57+AA58+AA60+AA62+AA68+AA71+AA72+AA73+AA76+AA82+AA83+AA86+AA89+AA97+AA99+AA104+AA105+AA106+AA107+AA110+AA111+AA113+AA114+AA115+AA116+AA120+AA126+AA127+AA128+AA130+AA131+AA134+AA139+AA140+AA141+AA144+AA145+AA148+AA155+AA156+AA158+AA161+AA166+AA167+AA169+AA171+AA174+AA175+AA178+AA179+AA194</f>
        <v>3351976.5024411986</v>
      </c>
      <c r="AB201" s="21">
        <v>16.759882512205991</v>
      </c>
      <c r="AC201" s="39">
        <v>3.0179999999999998</v>
      </c>
      <c r="AD201" s="71">
        <f>C201-Z201</f>
        <v>-230.25102673750916</v>
      </c>
      <c r="AE201" s="39">
        <f>AD201/56</f>
        <v>-4.1116254774555205</v>
      </c>
    </row>
    <row r="202" spans="1:35" x14ac:dyDescent="0.35">
      <c r="B202" s="7" t="s">
        <v>208</v>
      </c>
      <c r="C202" s="45">
        <f>C7+C13+C14+C18+C20+C21+C22+C24+C32+C37+C41+C42+C45+C51+C57+C58+C60+C62+C68+C71+C72+C73+C76+C83+C86+C89+C97+C99+C104+C105+C106+C107+C110+C111+C113+C114+C115+C116+C120+C126+C127+C128+C130+C131+C134+C139+C140+C141+C144+C145+C147+C148+C155+C156+C158+C161+C166+C167+C169+C171+C174+C175+C178+C179+C194</f>
        <v>6913.5846828880003</v>
      </c>
      <c r="D202" s="29">
        <f>D7+D13+D14+D18+D20+D21+D22+D24+D32+D37+D41+D42+D45+D51+D57+D58+D60+D62+D68+D71+D72+D73+D76+D83+D86+D89+D97+D99+D104+D105+D106+D107+D110+D111+D113+D114+D115+D116+D120+D126+D127+D128+D130+D131+D134+D139+D140+D141+D144+D145+D147+D148+D155+D156+D158+D161+D166+D167+D169+D171+D174+D175+D178+D179+D194</f>
        <v>3044792.611327901</v>
      </c>
      <c r="E202" s="29">
        <v>30.447926113278996</v>
      </c>
      <c r="F202" s="29">
        <f t="shared" si="92"/>
        <v>10.562811936954859</v>
      </c>
      <c r="G202" s="30">
        <f>F202/10</f>
        <v>1.0562811936954859</v>
      </c>
      <c r="H202" s="45">
        <f>H7+H13+H14+H18+H20+H21+H22+H24+H32+H37+H41+H45+H42+H51+H57+H58+H60+H62+H68+H71+H72+H73+H76+H82+H86+H89+H97+H99+H104+H105+H106+H107+H110+H113+H111+H114+H115+H116+H120+H126+H127+H128+H130+H131+H134+H139+H140+H141+H144+H145+H147+H148+H155+H156+H158+H161+H166+H167+H169+H171+H174+H175+H178+H179+H194</f>
        <v>6903.0218709510455</v>
      </c>
      <c r="I202" s="29">
        <f>I7+I13+I14+I18+I20+I21+I22+I24+I32+I37+I41+I45+I42+I51+I57+I58+I60+I62+I68+I71+I72+I73+I76+I82+I86+I89+I97+I99+I104+I105+I106+I107+I110+I113+I111+I114+I115+I116+I120+I126+I127+I128+I130+I131+I134+I139+I140+I141+I144+I145+I147+I148+I155+I156+I158+I161+I166+I167+I169+I171+I174+I175+I178+I179+I194</f>
        <v>3162814.9077148009</v>
      </c>
      <c r="J202" s="29">
        <f t="shared" si="90"/>
        <v>47.442223615722014</v>
      </c>
      <c r="K202" s="29">
        <f t="shared" si="93"/>
        <v>-263.27833520300192</v>
      </c>
      <c r="L202" s="30">
        <f>K202/14</f>
        <v>-18.805595371642994</v>
      </c>
      <c r="M202" s="25">
        <f>M7+M13+M14+M18+M20+M21+M22+M24+M32+M37+M41+M42+M45+M51+M57+M58+M60+M62+M68+M71+M72+M73+M76+M83+M86+M89+M97+M99+M104+M105+M106+M107+M110+M111+M113+M114+M115+M116+M120+M126+M127+M128+M130+M131+M134+M139+M140+M141+M144+M145+M148+M155+M156+M158+M161+M166+M167+M169+M171+M174+M175+M178+M179+M194</f>
        <v>7166.3002061540474</v>
      </c>
      <c r="N202" s="46">
        <f>N7+N13+N14+N18+N20+N21+N22+N24+N32+N37+N41+N42+N45+N51+N57+N58+N60+N62+N68+N71+N72+N73+N76+N83+N86+N89+N97+N99+N104+N105+N106+N107+N110+N111+N113+N114+N115+N116+N120+N126+N127+N128+N130+N131+N134+N139+N140+N141+N144+N145+N148+N155+N156+N158+N161+N166+N167+N169+N171+N174+N175+N178+N179+N194</f>
        <v>3189068.0053712996</v>
      </c>
      <c r="O202" s="14">
        <f t="shared" si="91"/>
        <v>95.67204016113898</v>
      </c>
      <c r="P202" s="14">
        <f>M202-R202</f>
        <v>2.1120513566829686</v>
      </c>
      <c r="Q202" s="21">
        <f>P202/11</f>
        <v>0.19200466878936079</v>
      </c>
      <c r="R202" s="25">
        <f>R7+R13+R14+R18+R20+R21+R22+R24+R32+R37+R41+R42+R45+R51+R57+R58+R60+R62+R68+R71+R72+R73+R76+R83+R86+R89+R97+R99+R104+R105+R106+R107+R110+R111+R113+R114+R115+R116+R120+R126+R127+R128+R130+R131+R134+R139+R140+R141+R144+R145+R148+R155+R156+R158+R161+R166+R167+R169+R171+R174+R175+R178+R179+R194</f>
        <v>7164.1881547973644</v>
      </c>
      <c r="S202" s="29">
        <f>S7+S13+S14+S18+S20+S21+S22+S24+S32+S37+S41+S42+S45+S51+S57+S58+S60+S62+S68+S71+S72+S73+S76+S83+S86+S89+S97+S99+S104+S105+S106+S107+S110+S111+S113+S114+S115+S116+S120+S126+S127+S128+S130+S131+S134+S139+S140+S141+S144+S145+S148+S155+S156+S158+S161+S166+S167+S169+S171+S174+S175+S178+S179+S194</f>
        <v>3283031.7851563008</v>
      </c>
      <c r="T202" s="14">
        <v>98.490953554688986</v>
      </c>
      <c r="U202" s="14">
        <f>R202-Z202</f>
        <v>-121.16086972814628</v>
      </c>
      <c r="V202" s="21">
        <f>U202/21</f>
        <v>-5.7695652251498233</v>
      </c>
      <c r="W202" s="34"/>
      <c r="X202" s="10"/>
      <c r="Y202" s="37"/>
      <c r="Z202" s="25">
        <f>Z7+Z13+Z14+Z18+Z20+Z21+Z22+Z24+Z32+Z37+Z41+Z42+Z45+Z51+Z57+Z58+Z60+Z62+Z68+Z71+Z72+Z73+Z76+Z83+Z86+Z89+Z97+Z99+Z104+Z105+Z106+Z107+Z110+Z111+Z113+Z114+Z115+Z116+Z120+Z126+Z127+Z128+Z130+Z131+Z134+Z139+Z140+Z141+Z144+Z145+Z148+Z155+Z156+Z158+Z161+Z166+Z167+Z169+Z171+Z174+Z175+Z178+Z179+Z194</f>
        <v>7285.3490245255107</v>
      </c>
      <c r="AA202" s="14">
        <f>AA7+AA13+AA14+AA18+AA20+AA21+AA22+AA24+AA32+AA37+AA41+AA42+AA45+AA51+AA57+AA58+AA60+AA62+AA68+AA71+AA72+AA73+AA76+AA83+AA86+AA89+AA97+AA99+AA104+AA105+AA106+AA107+AA110+AA111+AA113+AA114+AA115+AA116+AA120+AA126+AA127+AA128+AA130+AA131+AA134+AA139+AA140+AA141+AA144+AA145+AA148+AA155+AA156+AA158+AA161+AA166+AA167+AA169+AA171+AA174+AA175+AA178+AA179+AA194</f>
        <v>3268585.900878699</v>
      </c>
      <c r="AB202" s="21">
        <v>16.285442502440496</v>
      </c>
      <c r="AC202" s="39">
        <v>5.0999999999999996</v>
      </c>
      <c r="AD202" s="71">
        <f>C202-Z202</f>
        <v>-371.76434163751037</v>
      </c>
      <c r="AE202" s="39">
        <f>AD202/56</f>
        <v>-6.638648957812685</v>
      </c>
    </row>
    <row r="203" spans="1:35" ht="18" customHeight="1" thickBot="1" x14ac:dyDescent="0.4">
      <c r="B203" s="15" t="s">
        <v>209</v>
      </c>
      <c r="C203" s="47">
        <f>C8+C23+C44+C46+C49+C55+C65+C66+C74+C79+C90+C108+C132+C135+C143+C149+C153+C160+C180+C181+C81</f>
        <v>6285.507661777001</v>
      </c>
      <c r="D203" s="31">
        <f>D8+D23+D44+D46+D49+D55+D65+D66+D74+D79+D90+D108+D132+D135+D143+D149+D153+D160+D180+D181+D81</f>
        <v>1416536.3647463</v>
      </c>
      <c r="E203" s="31">
        <v>30.447926113278996</v>
      </c>
      <c r="F203" s="31">
        <f t="shared" si="92"/>
        <v>-43.216792586364136</v>
      </c>
      <c r="G203" s="32">
        <f>F203/10</f>
        <v>-4.3216792586364132</v>
      </c>
      <c r="H203" s="47">
        <f>H8+H23+H44+H46+H49+H55+H65+H66+H74+H79+H90+H108+H132+H135+H143+H149+H153+H160+H180+H181+H81</f>
        <v>6328.7244543633651</v>
      </c>
      <c r="I203" s="31">
        <f>I8+I23+I44+I46+I49+I55+I65+I66+I74+I79+I90+I108+I132+I135+I143+I149+I153+I160+I180+I181+I81</f>
        <v>1447814.5092773996</v>
      </c>
      <c r="J203" s="31">
        <f t="shared" si="90"/>
        <v>21.717217639160996</v>
      </c>
      <c r="K203" s="31">
        <f t="shared" si="93"/>
        <v>-67.02736067204205</v>
      </c>
      <c r="L203" s="32">
        <f>K203/14</f>
        <v>-4.7876686194315754</v>
      </c>
      <c r="M203" s="26">
        <f>M8+M23+M44+M46+M49+M55+M65+M66+M79+M74+M81+M90+M108+M132+M135+M143+M149+M153+M160+M180+M181</f>
        <v>6395.7518150354072</v>
      </c>
      <c r="N203" s="48">
        <f>N8+N23+N44+N46+N49+N55+N65+N66+N79+N74+N81+N90+N108+N132+N135+N143+N149+N153+N160+N180+N181</f>
        <v>1463077.7148438001</v>
      </c>
      <c r="O203" s="22">
        <f t="shared" si="91"/>
        <v>43.892331445314007</v>
      </c>
      <c r="P203" s="22">
        <f>M203-R203</f>
        <v>-26.559013860224695</v>
      </c>
      <c r="Q203" s="23">
        <f>P203/11</f>
        <v>-2.4144558054749723</v>
      </c>
      <c r="R203" s="26">
        <f>R8+R23+R44+R46+R49+R55+R65+R66+R74+R79+R81+R90+R108+R132+R135+R143+R149+R153+R160+R180+R181</f>
        <v>6422.3108288956319</v>
      </c>
      <c r="S203" s="31">
        <f>S8+S23+S44+S46+S49+S55+S65+S66+S74+S79+S81+S90+S108+S132+S135+S143+S149+S153+S160+S180+S181</f>
        <v>1474279.9702148</v>
      </c>
      <c r="T203" s="22">
        <f>(S203*30)/1000000</f>
        <v>44.228399106444002</v>
      </c>
      <c r="U203" s="22">
        <f>R203-W203</f>
        <v>14.482586729471222</v>
      </c>
      <c r="V203" s="23">
        <f>U203/7</f>
        <v>2.0689409613530318</v>
      </c>
      <c r="W203" s="26">
        <f>W8+W23+W44+W46+W49+W55+W65+W66+W74+W90+W79+W108+W132+W135+W143+W149+W153+W160+W180+W181+R81</f>
        <v>6407.8282421661606</v>
      </c>
      <c r="X203" s="22">
        <f>X8+X23+X44+X46+X49+X55+X65+X66+X74+X90+X79+X108+X132+X135+X143+X149+X153+X160+X180+X181+S81</f>
        <v>1474763.5400388998</v>
      </c>
      <c r="Y203" s="23">
        <f>(X203*5)/1000000</f>
        <v>7.3738177001944987</v>
      </c>
      <c r="Z203" s="42"/>
      <c r="AA203" s="41"/>
      <c r="AB203" s="43"/>
      <c r="AC203" s="40">
        <v>1.91</v>
      </c>
      <c r="AD203" s="72">
        <f>C203-W203</f>
        <v>-122.32058038915966</v>
      </c>
      <c r="AE203" s="73">
        <f>AD203/56</f>
        <v>-2.1842960783778511</v>
      </c>
    </row>
    <row r="204" spans="1:35" x14ac:dyDescent="0.35">
      <c r="W204" s="1" t="s">
        <v>237</v>
      </c>
      <c r="Z204" s="1" t="s">
        <v>238</v>
      </c>
    </row>
  </sheetData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SZ glacier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Wytiahlowsky</dc:creator>
  <cp:lastModifiedBy>Holly Wytiahlowsky</cp:lastModifiedBy>
  <dcterms:created xsi:type="dcterms:W3CDTF">2022-10-01T10:33:02Z</dcterms:created>
  <dcterms:modified xsi:type="dcterms:W3CDTF">2023-03-02T11:00:46Z</dcterms:modified>
</cp:coreProperties>
</file>